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AF\BOE Budget\"/>
    </mc:Choice>
  </mc:AlternateContent>
  <xr:revisionPtr revIDLastSave="0" documentId="8_{231DFAEC-C79F-40AB-B976-B9D0F005B9C8}" xr6:coauthVersionLast="47" xr6:coauthVersionMax="47" xr10:uidLastSave="{00000000-0000-0000-0000-000000000000}"/>
  <bookViews>
    <workbookView xWindow="-108" yWindow="-108" windowWidth="23256" windowHeight="12576" activeTab="4" xr2:uid="{C93B2EE9-137C-486F-9626-2C2C15CDDEF1}"/>
  </bookViews>
  <sheets>
    <sheet name="BOE Potential Funding" sheetId="1" r:id="rId1"/>
    <sheet name="BOE Potential Funding (2)" sheetId="3" r:id="rId2"/>
    <sheet name="BOE Potential Funding (A)" sheetId="4" r:id="rId3"/>
    <sheet name="BOE Potential Funding (B)" sheetId="5" r:id="rId4"/>
    <sheet name="BOE Potential Funding (C)" sheetId="6" r:id="rId5"/>
    <sheet name="Enrollment Proj - for Todd" sheetId="2" r:id="rId6"/>
  </sheets>
  <definedNames>
    <definedName name="_xlnm.Print_Area" localSheetId="2">'BOE Potential Funding (A)'!$A$1:$Q$40</definedName>
    <definedName name="_xlnm.Print_Area" localSheetId="3">'BOE Potential Funding (B)'!$A$1:$Q$40</definedName>
    <definedName name="_xlnm.Print_Area" localSheetId="4">'BOE Potential Funding (C)'!$A$1:$Q$40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6" l="1"/>
  <c r="K9" i="6"/>
  <c r="J9" i="6"/>
  <c r="I9" i="6"/>
  <c r="H9" i="6"/>
  <c r="G9" i="6"/>
  <c r="F9" i="6"/>
  <c r="E9" i="6"/>
  <c r="L11" i="6"/>
  <c r="K11" i="6"/>
  <c r="J11" i="6"/>
  <c r="I11" i="6"/>
  <c r="H11" i="6"/>
  <c r="G11" i="6"/>
  <c r="D62" i="6"/>
  <c r="C62" i="6"/>
  <c r="D55" i="6"/>
  <c r="D64" i="6" s="1"/>
  <c r="D65" i="6" s="1"/>
  <c r="D68" i="6" s="1"/>
  <c r="C55" i="6"/>
  <c r="C64" i="6" s="1"/>
  <c r="C65" i="6" s="1"/>
  <c r="C68" i="6" s="1"/>
  <c r="D54" i="6"/>
  <c r="D56" i="6" s="1"/>
  <c r="C54" i="6"/>
  <c r="C56" i="6" s="1"/>
  <c r="D40" i="6"/>
  <c r="L32" i="6"/>
  <c r="K32" i="6"/>
  <c r="J32" i="6"/>
  <c r="I32" i="6"/>
  <c r="H32" i="6"/>
  <c r="D24" i="6"/>
  <c r="C24" i="6"/>
  <c r="E23" i="6"/>
  <c r="E22" i="6"/>
  <c r="E24" i="6" s="1"/>
  <c r="C19" i="6"/>
  <c r="D17" i="6"/>
  <c r="D19" i="6" s="1"/>
  <c r="E11" i="6"/>
  <c r="C9" i="6"/>
  <c r="C11" i="6" s="1"/>
  <c r="D12" i="6" s="1"/>
  <c r="D6" i="6"/>
  <c r="C6" i="6"/>
  <c r="D5" i="6"/>
  <c r="D13" i="6" s="1"/>
  <c r="D4" i="6"/>
  <c r="E4" i="6" s="1"/>
  <c r="G11" i="5"/>
  <c r="D62" i="5"/>
  <c r="C62" i="5"/>
  <c r="D55" i="5"/>
  <c r="D64" i="5" s="1"/>
  <c r="D65" i="5" s="1"/>
  <c r="D68" i="5" s="1"/>
  <c r="C55" i="5"/>
  <c r="C64" i="5" s="1"/>
  <c r="C65" i="5" s="1"/>
  <c r="C68" i="5" s="1"/>
  <c r="D54" i="5"/>
  <c r="D56" i="5" s="1"/>
  <c r="C54" i="5"/>
  <c r="C56" i="5" s="1"/>
  <c r="L32" i="5"/>
  <c r="K32" i="5"/>
  <c r="J32" i="5"/>
  <c r="I32" i="5"/>
  <c r="H32" i="5"/>
  <c r="G32" i="5"/>
  <c r="F32" i="5"/>
  <c r="E32" i="5"/>
  <c r="K30" i="5"/>
  <c r="J30" i="5"/>
  <c r="I30" i="5"/>
  <c r="H30" i="5"/>
  <c r="G30" i="5"/>
  <c r="F30" i="5"/>
  <c r="E30" i="5"/>
  <c r="D30" i="5"/>
  <c r="D25" i="5"/>
  <c r="D24" i="5"/>
  <c r="D40" i="5" s="1"/>
  <c r="C24" i="5"/>
  <c r="E23" i="5"/>
  <c r="E22" i="5"/>
  <c r="E24" i="5" s="1"/>
  <c r="C19" i="5"/>
  <c r="D17" i="5"/>
  <c r="D19" i="5" s="1"/>
  <c r="E11" i="5"/>
  <c r="C9" i="5"/>
  <c r="C11" i="5" s="1"/>
  <c r="D12" i="5" s="1"/>
  <c r="C6" i="5"/>
  <c r="D5" i="5"/>
  <c r="D13" i="5" s="1"/>
  <c r="D4" i="5"/>
  <c r="D6" i="5" s="1"/>
  <c r="G11" i="4"/>
  <c r="D62" i="4"/>
  <c r="C62" i="4"/>
  <c r="D55" i="4"/>
  <c r="D64" i="4" s="1"/>
  <c r="D65" i="4" s="1"/>
  <c r="D68" i="4" s="1"/>
  <c r="C55" i="4"/>
  <c r="C64" i="4" s="1"/>
  <c r="C65" i="4" s="1"/>
  <c r="C68" i="4" s="1"/>
  <c r="D54" i="4"/>
  <c r="D56" i="4" s="1"/>
  <c r="C54" i="4"/>
  <c r="C56" i="4" s="1"/>
  <c r="L32" i="4"/>
  <c r="K30" i="4"/>
  <c r="J30" i="4" s="1"/>
  <c r="D24" i="4"/>
  <c r="D40" i="4" s="1"/>
  <c r="C24" i="4"/>
  <c r="E23" i="4"/>
  <c r="E22" i="4"/>
  <c r="E24" i="4" s="1"/>
  <c r="C19" i="4"/>
  <c r="D17" i="4"/>
  <c r="D19" i="4" s="1"/>
  <c r="E11" i="4"/>
  <c r="C11" i="4"/>
  <c r="D12" i="4" s="1"/>
  <c r="C9" i="4"/>
  <c r="D6" i="4"/>
  <c r="C6" i="4"/>
  <c r="D5" i="4"/>
  <c r="D13" i="4" s="1"/>
  <c r="D4" i="4"/>
  <c r="E4" i="4" s="1"/>
  <c r="E11" i="3"/>
  <c r="F12" i="3" s="1"/>
  <c r="D12" i="3"/>
  <c r="D13" i="3"/>
  <c r="D4" i="3"/>
  <c r="E4" i="3"/>
  <c r="D62" i="3"/>
  <c r="C62" i="3"/>
  <c r="D55" i="3"/>
  <c r="D64" i="3" s="1"/>
  <c r="C55" i="3"/>
  <c r="C64" i="3" s="1"/>
  <c r="D54" i="3"/>
  <c r="C54" i="3"/>
  <c r="L32" i="3"/>
  <c r="K30" i="3"/>
  <c r="K32" i="3" s="1"/>
  <c r="J30" i="3"/>
  <c r="J32" i="3" s="1"/>
  <c r="D24" i="3"/>
  <c r="D40" i="3" s="1"/>
  <c r="E23" i="3"/>
  <c r="C19" i="3"/>
  <c r="C24" i="3" s="1"/>
  <c r="D17" i="3"/>
  <c r="D19" i="3" s="1"/>
  <c r="C9" i="3"/>
  <c r="C11" i="3" s="1"/>
  <c r="C6" i="3"/>
  <c r="D5" i="3"/>
  <c r="D6" i="3" s="1"/>
  <c r="F4" i="1"/>
  <c r="D7" i="2"/>
  <c r="L6" i="2"/>
  <c r="L7" i="2" s="1"/>
  <c r="K6" i="2"/>
  <c r="K7" i="2" s="1"/>
  <c r="J6" i="2"/>
  <c r="J7" i="2" s="1"/>
  <c r="I6" i="2"/>
  <c r="I7" i="2" s="1"/>
  <c r="H6" i="2"/>
  <c r="H7" i="2" s="1"/>
  <c r="G6" i="2"/>
  <c r="G7" i="2" s="1"/>
  <c r="F6" i="2"/>
  <c r="F7" i="2" s="1"/>
  <c r="E6" i="2"/>
  <c r="E7" i="2" s="1"/>
  <c r="D6" i="2"/>
  <c r="E40" i="6" l="1"/>
  <c r="F22" i="6"/>
  <c r="F24" i="6" s="1"/>
  <c r="G32" i="6"/>
  <c r="F4" i="6"/>
  <c r="E19" i="6"/>
  <c r="D39" i="6"/>
  <c r="E17" i="6"/>
  <c r="D25" i="6"/>
  <c r="E12" i="6"/>
  <c r="F12" i="6"/>
  <c r="G12" i="6"/>
  <c r="D9" i="6"/>
  <c r="E5" i="6"/>
  <c r="F5" i="6" s="1"/>
  <c r="E40" i="5"/>
  <c r="F22" i="5"/>
  <c r="F24" i="5" s="1"/>
  <c r="F12" i="5"/>
  <c r="E12" i="5"/>
  <c r="G12" i="5"/>
  <c r="H11" i="5"/>
  <c r="E4" i="5"/>
  <c r="E19" i="5"/>
  <c r="D39" i="5"/>
  <c r="E17" i="5"/>
  <c r="D9" i="5"/>
  <c r="E9" i="5" s="1"/>
  <c r="F9" i="5" s="1"/>
  <c r="G9" i="5" s="1"/>
  <c r="H9" i="5" s="1"/>
  <c r="I9" i="5" s="1"/>
  <c r="J9" i="5" s="1"/>
  <c r="K9" i="5" s="1"/>
  <c r="L9" i="5" s="1"/>
  <c r="E5" i="5"/>
  <c r="F5" i="5" s="1"/>
  <c r="E19" i="4"/>
  <c r="D39" i="4"/>
  <c r="E17" i="4"/>
  <c r="D25" i="4"/>
  <c r="I30" i="4"/>
  <c r="J32" i="4"/>
  <c r="F4" i="4"/>
  <c r="E6" i="4"/>
  <c r="E40" i="4"/>
  <c r="F22" i="4"/>
  <c r="F24" i="4" s="1"/>
  <c r="E25" i="4"/>
  <c r="K32" i="4"/>
  <c r="E12" i="4"/>
  <c r="D9" i="4"/>
  <c r="E9" i="4" s="1"/>
  <c r="F9" i="4" s="1"/>
  <c r="G9" i="4" s="1"/>
  <c r="H9" i="4" s="1"/>
  <c r="I9" i="4" s="1"/>
  <c r="J9" i="4" s="1"/>
  <c r="K9" i="4" s="1"/>
  <c r="L9" i="4" s="1"/>
  <c r="H11" i="4"/>
  <c r="F12" i="4"/>
  <c r="G12" i="4"/>
  <c r="E5" i="4"/>
  <c r="F5" i="4" s="1"/>
  <c r="E12" i="3"/>
  <c r="E13" i="3"/>
  <c r="F13" i="3"/>
  <c r="C56" i="3"/>
  <c r="G11" i="3"/>
  <c r="E5" i="3"/>
  <c r="F5" i="3" s="1"/>
  <c r="G5" i="3" s="1"/>
  <c r="H5" i="3" s="1"/>
  <c r="I5" i="3" s="1"/>
  <c r="J5" i="3" s="1"/>
  <c r="K5" i="3" s="1"/>
  <c r="L5" i="3" s="1"/>
  <c r="C65" i="3"/>
  <c r="C68" i="3" s="1"/>
  <c r="D65" i="3"/>
  <c r="D68" i="3" s="1"/>
  <c r="D56" i="3"/>
  <c r="D9" i="3"/>
  <c r="E9" i="3" s="1"/>
  <c r="F9" i="3" s="1"/>
  <c r="G9" i="3" s="1"/>
  <c r="H9" i="3" s="1"/>
  <c r="I9" i="3" s="1"/>
  <c r="J9" i="3" s="1"/>
  <c r="K9" i="3" s="1"/>
  <c r="L9" i="3" s="1"/>
  <c r="E6" i="3"/>
  <c r="F4" i="3"/>
  <c r="E19" i="3"/>
  <c r="E17" i="3"/>
  <c r="D39" i="3"/>
  <c r="D25" i="3"/>
  <c r="E22" i="3"/>
  <c r="E24" i="3" s="1"/>
  <c r="I30" i="3"/>
  <c r="D50" i="1"/>
  <c r="D59" i="1" s="1"/>
  <c r="C50" i="1"/>
  <c r="C59" i="1" s="1"/>
  <c r="D49" i="1"/>
  <c r="D57" i="1"/>
  <c r="F17" i="6" l="1"/>
  <c r="F19" i="6" s="1"/>
  <c r="E39" i="6"/>
  <c r="F13" i="6"/>
  <c r="G5" i="6"/>
  <c r="H12" i="6"/>
  <c r="E13" i="6"/>
  <c r="E6" i="6"/>
  <c r="F6" i="6"/>
  <c r="G4" i="6"/>
  <c r="F32" i="6"/>
  <c r="E25" i="6"/>
  <c r="F40" i="6"/>
  <c r="G22" i="6"/>
  <c r="G24" i="6" s="1"/>
  <c r="F25" i="6"/>
  <c r="F13" i="5"/>
  <c r="G5" i="5"/>
  <c r="E39" i="5"/>
  <c r="F17" i="5"/>
  <c r="F19" i="5" s="1"/>
  <c r="E25" i="5"/>
  <c r="E6" i="5"/>
  <c r="F4" i="5"/>
  <c r="H12" i="5"/>
  <c r="I11" i="5"/>
  <c r="E13" i="5"/>
  <c r="F40" i="5"/>
  <c r="G22" i="5"/>
  <c r="G24" i="5" s="1"/>
  <c r="F25" i="5"/>
  <c r="G4" i="4"/>
  <c r="F6" i="4"/>
  <c r="H30" i="4"/>
  <c r="I32" i="4"/>
  <c r="E39" i="4"/>
  <c r="F17" i="4"/>
  <c r="F19" i="4" s="1"/>
  <c r="H12" i="4"/>
  <c r="I11" i="4"/>
  <c r="F40" i="4"/>
  <c r="G22" i="4"/>
  <c r="G24" i="4" s="1"/>
  <c r="F25" i="4"/>
  <c r="F13" i="4"/>
  <c r="G5" i="4"/>
  <c r="E13" i="4"/>
  <c r="H11" i="3"/>
  <c r="G13" i="3"/>
  <c r="G12" i="3"/>
  <c r="I32" i="3"/>
  <c r="H30" i="3"/>
  <c r="E25" i="3"/>
  <c r="F22" i="3"/>
  <c r="F24" i="3" s="1"/>
  <c r="E40" i="3"/>
  <c r="E39" i="3"/>
  <c r="F17" i="3"/>
  <c r="F19" i="3" s="1"/>
  <c r="F6" i="3"/>
  <c r="G4" i="3"/>
  <c r="D60" i="1"/>
  <c r="D63" i="1" s="1"/>
  <c r="D51" i="1"/>
  <c r="C57" i="1"/>
  <c r="C60" i="1" s="1"/>
  <c r="C63" i="1" s="1"/>
  <c r="H22" i="6" l="1"/>
  <c r="H24" i="6" s="1"/>
  <c r="G40" i="6"/>
  <c r="D30" i="6"/>
  <c r="E32" i="6"/>
  <c r="H4" i="6"/>
  <c r="G6" i="6"/>
  <c r="I12" i="6"/>
  <c r="H5" i="6"/>
  <c r="G13" i="6"/>
  <c r="F39" i="6"/>
  <c r="G17" i="6"/>
  <c r="G19" i="6" s="1"/>
  <c r="H22" i="5"/>
  <c r="H24" i="5" s="1"/>
  <c r="G40" i="5"/>
  <c r="I12" i="5"/>
  <c r="J11" i="5"/>
  <c r="F6" i="5"/>
  <c r="G4" i="5"/>
  <c r="F39" i="5"/>
  <c r="G17" i="5"/>
  <c r="G19" i="5" s="1"/>
  <c r="H5" i="5"/>
  <c r="G13" i="5"/>
  <c r="H5" i="4"/>
  <c r="G13" i="4"/>
  <c r="G40" i="4"/>
  <c r="H22" i="4"/>
  <c r="H24" i="4" s="1"/>
  <c r="I12" i="4"/>
  <c r="J11" i="4"/>
  <c r="F39" i="4"/>
  <c r="G17" i="4"/>
  <c r="G19" i="4" s="1"/>
  <c r="G30" i="4"/>
  <c r="H32" i="4"/>
  <c r="H4" i="4"/>
  <c r="G6" i="4"/>
  <c r="I11" i="3"/>
  <c r="H13" i="3"/>
  <c r="H12" i="3"/>
  <c r="G17" i="3"/>
  <c r="G19" i="3" s="1"/>
  <c r="F39" i="3"/>
  <c r="H32" i="3"/>
  <c r="G30" i="3"/>
  <c r="G22" i="3"/>
  <c r="G24" i="3" s="1"/>
  <c r="F40" i="3"/>
  <c r="F25" i="3"/>
  <c r="G6" i="3"/>
  <c r="H4" i="3"/>
  <c r="C49" i="1"/>
  <c r="C51" i="1" s="1"/>
  <c r="J12" i="6" l="1"/>
  <c r="H17" i="6"/>
  <c r="H19" i="6" s="1"/>
  <c r="G39" i="6"/>
  <c r="I5" i="6"/>
  <c r="H13" i="6"/>
  <c r="I4" i="6"/>
  <c r="H6" i="6"/>
  <c r="G25" i="6"/>
  <c r="H25" i="6"/>
  <c r="H40" i="6"/>
  <c r="I22" i="6"/>
  <c r="I24" i="6" s="1"/>
  <c r="I5" i="5"/>
  <c r="H13" i="5"/>
  <c r="G39" i="5"/>
  <c r="H17" i="5"/>
  <c r="H19" i="5" s="1"/>
  <c r="G6" i="5"/>
  <c r="H4" i="5"/>
  <c r="J12" i="5"/>
  <c r="K11" i="5"/>
  <c r="G25" i="5"/>
  <c r="I22" i="5"/>
  <c r="I24" i="5" s="1"/>
  <c r="H25" i="5"/>
  <c r="H40" i="5"/>
  <c r="G39" i="4"/>
  <c r="H17" i="4"/>
  <c r="H19" i="4" s="1"/>
  <c r="J12" i="4"/>
  <c r="K11" i="4"/>
  <c r="F30" i="4"/>
  <c r="G32" i="4"/>
  <c r="G25" i="4"/>
  <c r="I22" i="4"/>
  <c r="I24" i="4" s="1"/>
  <c r="H25" i="4"/>
  <c r="H40" i="4"/>
  <c r="I4" i="4"/>
  <c r="H6" i="4"/>
  <c r="I5" i="4"/>
  <c r="H13" i="4"/>
  <c r="J11" i="3"/>
  <c r="I13" i="3"/>
  <c r="I12" i="3"/>
  <c r="G32" i="3"/>
  <c r="F30" i="3"/>
  <c r="I4" i="3"/>
  <c r="H6" i="3"/>
  <c r="G25" i="3"/>
  <c r="G40" i="3"/>
  <c r="H22" i="3"/>
  <c r="H24" i="3" s="1"/>
  <c r="H17" i="3"/>
  <c r="H19" i="3" s="1"/>
  <c r="G39" i="3"/>
  <c r="D19" i="1"/>
  <c r="E17" i="1" s="1"/>
  <c r="E19" i="1" s="1"/>
  <c r="F17" i="1" s="1"/>
  <c r="F19" i="1" s="1"/>
  <c r="G17" i="1" s="1"/>
  <c r="G19" i="1" s="1"/>
  <c r="E18" i="1"/>
  <c r="J4" i="6" l="1"/>
  <c r="I6" i="6"/>
  <c r="J22" i="6"/>
  <c r="J24" i="6" s="1"/>
  <c r="I40" i="6"/>
  <c r="J5" i="6"/>
  <c r="I13" i="6"/>
  <c r="I17" i="6"/>
  <c r="I19" i="6" s="1"/>
  <c r="H39" i="6"/>
  <c r="K12" i="6"/>
  <c r="I4" i="5"/>
  <c r="H6" i="5"/>
  <c r="J22" i="5"/>
  <c r="J24" i="5" s="1"/>
  <c r="I40" i="5"/>
  <c r="K12" i="5"/>
  <c r="L11" i="5"/>
  <c r="H39" i="5"/>
  <c r="I17" i="5"/>
  <c r="I19" i="5" s="1"/>
  <c r="J5" i="5"/>
  <c r="I13" i="5"/>
  <c r="J4" i="4"/>
  <c r="I6" i="4"/>
  <c r="J5" i="4"/>
  <c r="I13" i="4"/>
  <c r="J22" i="4"/>
  <c r="J24" i="4" s="1"/>
  <c r="I40" i="4"/>
  <c r="F32" i="4"/>
  <c r="E30" i="4"/>
  <c r="K12" i="4"/>
  <c r="L11" i="4"/>
  <c r="H39" i="4"/>
  <c r="I17" i="4"/>
  <c r="I19" i="4" s="1"/>
  <c r="I25" i="4" s="1"/>
  <c r="J13" i="3"/>
  <c r="K11" i="3"/>
  <c r="J12" i="3"/>
  <c r="I17" i="3"/>
  <c r="I19" i="3" s="1"/>
  <c r="H39" i="3"/>
  <c r="H40" i="3"/>
  <c r="I22" i="3"/>
  <c r="I24" i="3" s="1"/>
  <c r="H25" i="3"/>
  <c r="J4" i="3"/>
  <c r="I6" i="3"/>
  <c r="F32" i="3"/>
  <c r="E30" i="3"/>
  <c r="E35" i="1"/>
  <c r="D35" i="1"/>
  <c r="L12" i="6" l="1"/>
  <c r="J17" i="6"/>
  <c r="J19" i="6" s="1"/>
  <c r="I39" i="6"/>
  <c r="K5" i="6"/>
  <c r="J13" i="6"/>
  <c r="I25" i="6"/>
  <c r="J25" i="6"/>
  <c r="K22" i="6"/>
  <c r="K24" i="6" s="1"/>
  <c r="J40" i="6"/>
  <c r="K4" i="6"/>
  <c r="J6" i="6"/>
  <c r="K5" i="5"/>
  <c r="J13" i="5"/>
  <c r="I39" i="5"/>
  <c r="J17" i="5"/>
  <c r="J19" i="5" s="1"/>
  <c r="L12" i="5"/>
  <c r="I25" i="5"/>
  <c r="K22" i="5"/>
  <c r="K24" i="5" s="1"/>
  <c r="J25" i="5"/>
  <c r="J40" i="5"/>
  <c r="J4" i="5"/>
  <c r="I6" i="5"/>
  <c r="L12" i="4"/>
  <c r="K22" i="4"/>
  <c r="K24" i="4" s="1"/>
  <c r="J40" i="4"/>
  <c r="K5" i="4"/>
  <c r="J13" i="4"/>
  <c r="J6" i="4"/>
  <c r="K4" i="4"/>
  <c r="I39" i="4"/>
  <c r="J17" i="4"/>
  <c r="J19" i="4" s="1"/>
  <c r="D30" i="4"/>
  <c r="E32" i="4"/>
  <c r="L11" i="3"/>
  <c r="L13" i="3" s="1"/>
  <c r="K13" i="3"/>
  <c r="K12" i="3"/>
  <c r="I25" i="3"/>
  <c r="I40" i="3"/>
  <c r="J22" i="3"/>
  <c r="J24" i="3" s="1"/>
  <c r="J6" i="3"/>
  <c r="K4" i="3"/>
  <c r="E32" i="3"/>
  <c r="D30" i="3"/>
  <c r="I39" i="3"/>
  <c r="J17" i="3"/>
  <c r="J19" i="3" s="1"/>
  <c r="F35" i="1"/>
  <c r="L22" i="6" l="1"/>
  <c r="L24" i="6" s="1"/>
  <c r="L40" i="6" s="1"/>
  <c r="K40" i="6"/>
  <c r="L4" i="6"/>
  <c r="K6" i="6"/>
  <c r="L5" i="6"/>
  <c r="L13" i="6" s="1"/>
  <c r="K13" i="6"/>
  <c r="J39" i="6"/>
  <c r="K17" i="6"/>
  <c r="K19" i="6" s="1"/>
  <c r="K4" i="5"/>
  <c r="J6" i="5"/>
  <c r="L22" i="5"/>
  <c r="L24" i="5" s="1"/>
  <c r="L40" i="5" s="1"/>
  <c r="K40" i="5"/>
  <c r="J39" i="5"/>
  <c r="K17" i="5"/>
  <c r="K19" i="5" s="1"/>
  <c r="L5" i="5"/>
  <c r="L13" i="5" s="1"/>
  <c r="K13" i="5"/>
  <c r="J39" i="4"/>
  <c r="K17" i="4"/>
  <c r="K19" i="4" s="1"/>
  <c r="L4" i="4"/>
  <c r="K6" i="4"/>
  <c r="L5" i="4"/>
  <c r="L13" i="4" s="1"/>
  <c r="K13" i="4"/>
  <c r="J25" i="4"/>
  <c r="L22" i="4"/>
  <c r="L24" i="4" s="1"/>
  <c r="L40" i="4" s="1"/>
  <c r="K25" i="4"/>
  <c r="K40" i="4"/>
  <c r="M14" i="3"/>
  <c r="L12" i="3"/>
  <c r="K17" i="3"/>
  <c r="K19" i="3" s="1"/>
  <c r="J39" i="3"/>
  <c r="L4" i="3"/>
  <c r="L6" i="3" s="1"/>
  <c r="K6" i="3"/>
  <c r="K22" i="3"/>
  <c r="K24" i="3" s="1"/>
  <c r="J25" i="3"/>
  <c r="J40" i="3"/>
  <c r="H17" i="1"/>
  <c r="H19" i="1" s="1"/>
  <c r="K25" i="1"/>
  <c r="K27" i="1" s="1"/>
  <c r="L27" i="1"/>
  <c r="K39" i="6" l="1"/>
  <c r="L17" i="6"/>
  <c r="L19" i="6" s="1"/>
  <c r="L39" i="6" s="1"/>
  <c r="M14" i="6"/>
  <c r="L6" i="6"/>
  <c r="K25" i="6"/>
  <c r="M14" i="5"/>
  <c r="K39" i="5"/>
  <c r="L17" i="5"/>
  <c r="L19" i="5" s="1"/>
  <c r="L39" i="5" s="1"/>
  <c r="K25" i="5"/>
  <c r="L4" i="5"/>
  <c r="L6" i="5" s="1"/>
  <c r="K6" i="5"/>
  <c r="M14" i="4"/>
  <c r="L6" i="4"/>
  <c r="K39" i="4"/>
  <c r="L17" i="4"/>
  <c r="L19" i="4" s="1"/>
  <c r="L39" i="4" s="1"/>
  <c r="K25" i="3"/>
  <c r="K40" i="3"/>
  <c r="L22" i="3"/>
  <c r="L24" i="3" s="1"/>
  <c r="L40" i="3" s="1"/>
  <c r="K39" i="3"/>
  <c r="L17" i="3"/>
  <c r="L19" i="3" s="1"/>
  <c r="L39" i="3" s="1"/>
  <c r="G35" i="1"/>
  <c r="I17" i="1"/>
  <c r="I19" i="1" s="1"/>
  <c r="J25" i="1"/>
  <c r="J27" i="1" s="1"/>
  <c r="C14" i="1"/>
  <c r="D12" i="1" l="1"/>
  <c r="D14" i="1" s="1"/>
  <c r="C19" i="1"/>
  <c r="J17" i="1"/>
  <c r="J19" i="1" s="1"/>
  <c r="H35" i="1"/>
  <c r="I25" i="1"/>
  <c r="I27" i="1" s="1"/>
  <c r="C9" i="1"/>
  <c r="H25" i="1" l="1"/>
  <c r="E12" i="1"/>
  <c r="D20" i="1"/>
  <c r="E14" i="1"/>
  <c r="D34" i="1"/>
  <c r="K17" i="1"/>
  <c r="K19" i="1" s="1"/>
  <c r="I35" i="1"/>
  <c r="H27" i="1"/>
  <c r="G25" i="1"/>
  <c r="C6" i="1"/>
  <c r="D4" i="1"/>
  <c r="D5" i="1"/>
  <c r="D9" i="1" s="1"/>
  <c r="E9" i="1" s="1"/>
  <c r="F9" i="1" s="1"/>
  <c r="G9" i="1" s="1"/>
  <c r="H9" i="1" s="1"/>
  <c r="I9" i="1" s="1"/>
  <c r="J9" i="1" s="1"/>
  <c r="K9" i="1" s="1"/>
  <c r="L9" i="1" s="1"/>
  <c r="F12" i="1" l="1"/>
  <c r="F14" i="1" s="1"/>
  <c r="E20" i="1"/>
  <c r="E34" i="1"/>
  <c r="D6" i="1"/>
  <c r="L17" i="1"/>
  <c r="L19" i="1" s="1"/>
  <c r="J35" i="1"/>
  <c r="G27" i="1"/>
  <c r="F25" i="1"/>
  <c r="E4" i="1"/>
  <c r="E5" i="1"/>
  <c r="F5" i="1" s="1"/>
  <c r="G5" i="1" s="1"/>
  <c r="H5" i="1" s="1"/>
  <c r="I5" i="1" s="1"/>
  <c r="J5" i="1" s="1"/>
  <c r="K5" i="1" s="1"/>
  <c r="L5" i="1" s="1"/>
  <c r="G12" i="1" l="1"/>
  <c r="G14" i="1" s="1"/>
  <c r="F34" i="1"/>
  <c r="F20" i="1"/>
  <c r="K35" i="1"/>
  <c r="L35" i="1"/>
  <c r="F27" i="1"/>
  <c r="E25" i="1"/>
  <c r="E6" i="1"/>
  <c r="H12" i="1" l="1"/>
  <c r="H14" i="1" s="1"/>
  <c r="G20" i="1"/>
  <c r="G34" i="1"/>
  <c r="E27" i="1"/>
  <c r="D25" i="1"/>
  <c r="G4" i="1"/>
  <c r="F6" i="1"/>
  <c r="I12" i="1" l="1"/>
  <c r="I14" i="1" s="1"/>
  <c r="H20" i="1"/>
  <c r="H34" i="1"/>
  <c r="H4" i="1"/>
  <c r="G6" i="1"/>
  <c r="J12" i="1" l="1"/>
  <c r="J14" i="1" s="1"/>
  <c r="I20" i="1"/>
  <c r="I34" i="1"/>
  <c r="I4" i="1"/>
  <c r="H6" i="1"/>
  <c r="K12" i="1" l="1"/>
  <c r="K14" i="1" s="1"/>
  <c r="J20" i="1"/>
  <c r="J34" i="1"/>
  <c r="J4" i="1"/>
  <c r="I6" i="1"/>
  <c r="L12" i="1" l="1"/>
  <c r="L14" i="1" s="1"/>
  <c r="L34" i="1" s="1"/>
  <c r="K34" i="1"/>
  <c r="K20" i="1"/>
  <c r="K4" i="1"/>
  <c r="J6" i="1"/>
  <c r="L4" i="1" l="1"/>
  <c r="L6" i="1" s="1"/>
  <c r="K6" i="1"/>
</calcChain>
</file>

<file path=xl/sharedStrings.xml><?xml version="1.0" encoding="utf-8"?>
<sst xmlns="http://schemas.openxmlformats.org/spreadsheetml/2006/main" count="533" uniqueCount="52">
  <si>
    <t>FY21</t>
  </si>
  <si>
    <t>FY22</t>
  </si>
  <si>
    <t>FY23</t>
  </si>
  <si>
    <t>FY24</t>
  </si>
  <si>
    <t>FY25</t>
  </si>
  <si>
    <t>FY26</t>
  </si>
  <si>
    <t>FY27</t>
  </si>
  <si>
    <t>FY28</t>
  </si>
  <si>
    <t>FY29</t>
  </si>
  <si>
    <t>FY30</t>
  </si>
  <si>
    <t>2.5% increase</t>
  </si>
  <si>
    <t>Kirwan - $1,540,716 increase</t>
  </si>
  <si>
    <t>Difference</t>
  </si>
  <si>
    <t>Base = higher of 2 above options</t>
  </si>
  <si>
    <t>Higher Funding Level</t>
  </si>
  <si>
    <t>% increase</t>
  </si>
  <si>
    <t>Kirwan Option</t>
  </si>
  <si>
    <t>Current Funding Formula - 2.5% increase</t>
  </si>
  <si>
    <t>Additional - HB1300</t>
  </si>
  <si>
    <t>State Aid ($millions)</t>
  </si>
  <si>
    <t>Per HB1300</t>
  </si>
  <si>
    <t>OR</t>
  </si>
  <si>
    <t>Hold Harmless</t>
  </si>
  <si>
    <t>OPTION 3</t>
  </si>
  <si>
    <t>Projected FTE</t>
  </si>
  <si>
    <t>B - Kirwan - $1,728,367 increase</t>
  </si>
  <si>
    <t>Difference in A - B</t>
  </si>
  <si>
    <t>Per Pupil Funding under option 3A</t>
  </si>
  <si>
    <t>% increase over MOE</t>
  </si>
  <si>
    <t>FY22 MOE (decreased enrollment)</t>
  </si>
  <si>
    <t>Per Pupil Funding under option 3B</t>
  </si>
  <si>
    <t>**40.5</t>
  </si>
  <si>
    <t>A - Kirwan - FY22 Funding Minimum for HH</t>
  </si>
  <si>
    <t>New calculation notes:</t>
  </si>
  <si>
    <t>FY20 Enrollment</t>
  </si>
  <si>
    <t>FY22 MOE - Estimate 1</t>
  </si>
  <si>
    <t>FY17 Enrollment</t>
  </si>
  <si>
    <t>FY18 Enrollment</t>
  </si>
  <si>
    <t>FY19 Enrollment</t>
  </si>
  <si>
    <t>3 Year Average</t>
  </si>
  <si>
    <t>FY22 Per Pupil Funding</t>
  </si>
  <si>
    <t>FY22 MOE - Estimate 2</t>
  </si>
  <si>
    <t>Funding Difference (budgeted - estimate 2)</t>
  </si>
  <si>
    <t>FY21 Per Pupil Funding</t>
  </si>
  <si>
    <t>Proposed FY22 Budget</t>
  </si>
  <si>
    <t>Per DPW</t>
  </si>
  <si>
    <t>Protential Funding Projections - projections calculated in FY22 budget preperation cycle. Calculations and enrollment data is subject to any changes in legislation.</t>
  </si>
  <si>
    <t>Actuals - with 2.5% increase for future years</t>
  </si>
  <si>
    <t>Total diff between projected actuals and Kirwan</t>
  </si>
  <si>
    <t>for years FY22 - FY30</t>
  </si>
  <si>
    <t>Difference in Actual Projection and Kirwan (row 5)</t>
  </si>
  <si>
    <t>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</si>
</sst>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0.0%"/>
    <numFmt numFmtId="168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1" xfId="2" applyNumberFormat="1" applyFont="1" applyBorder="1"/>
    <xf numFmtId="165" fontId="0" fillId="2" borderId="1" xfId="1" applyNumberFormat="1" applyFont="1" applyFill="1" applyBorder="1"/>
    <xf numFmtId="165" fontId="0" fillId="0" borderId="1" xfId="1" applyNumberFormat="1" applyFont="1" applyFill="1" applyBorder="1"/>
    <xf numFmtId="164" fontId="0" fillId="0" borderId="0" xfId="0" applyNumberFormat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66" fontId="0" fillId="0" borderId="0" xfId="0" applyNumberFormat="1" applyBorder="1"/>
    <xf numFmtId="0" fontId="0" fillId="0" borderId="6" xfId="0" applyBorder="1"/>
    <xf numFmtId="0" fontId="4" fillId="0" borderId="5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166" fontId="2" fillId="0" borderId="0" xfId="0" applyNumberFormat="1" applyFont="1" applyBorder="1"/>
    <xf numFmtId="0" fontId="2" fillId="0" borderId="6" xfId="0" applyFont="1" applyBorder="1"/>
    <xf numFmtId="0" fontId="0" fillId="0" borderId="8" xfId="0" applyBorder="1"/>
    <xf numFmtId="0" fontId="0" fillId="0" borderId="9" xfId="0" applyBorder="1"/>
    <xf numFmtId="0" fontId="6" fillId="4" borderId="10" xfId="0" applyFont="1" applyFill="1" applyBorder="1" applyAlignment="1">
      <alignment horizontal="center"/>
    </xf>
    <xf numFmtId="0" fontId="0" fillId="0" borderId="11" xfId="0" applyBorder="1"/>
    <xf numFmtId="6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0" fillId="0" borderId="0" xfId="0" applyNumberFormat="1" applyFont="1" applyBorder="1"/>
    <xf numFmtId="0" fontId="0" fillId="0" borderId="0" xfId="0" applyFont="1" applyBorder="1"/>
    <xf numFmtId="165" fontId="0" fillId="0" borderId="6" xfId="0" applyNumberFormat="1" applyBorder="1"/>
    <xf numFmtId="0" fontId="2" fillId="0" borderId="5" xfId="0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165" fontId="2" fillId="0" borderId="0" xfId="0" applyNumberFormat="1" applyFont="1" applyBorder="1"/>
    <xf numFmtId="165" fontId="2" fillId="0" borderId="6" xfId="1" applyNumberFormat="1" applyFont="1" applyBorder="1"/>
    <xf numFmtId="0" fontId="0" fillId="0" borderId="10" xfId="0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0" fontId="4" fillId="5" borderId="5" xfId="0" applyFont="1" applyFill="1" applyBorder="1" applyAlignment="1">
      <alignment horizontal="right"/>
    </xf>
    <xf numFmtId="164" fontId="0" fillId="5" borderId="0" xfId="0" applyNumberFormat="1" applyFont="1" applyFill="1" applyBorder="1"/>
    <xf numFmtId="165" fontId="0" fillId="5" borderId="0" xfId="0" applyNumberFormat="1" applyFont="1" applyFill="1" applyBorder="1"/>
    <xf numFmtId="0" fontId="6" fillId="0" borderId="1" xfId="0" applyFont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165" fontId="2" fillId="3" borderId="6" xfId="0" applyNumberFormat="1" applyFont="1" applyFill="1" applyBorder="1"/>
    <xf numFmtId="165" fontId="2" fillId="3" borderId="7" xfId="1" applyNumberFormat="1" applyFont="1" applyFill="1" applyBorder="1"/>
    <xf numFmtId="167" fontId="4" fillId="0" borderId="1" xfId="3" applyNumberFormat="1" applyFont="1" applyBorder="1" applyAlignment="1">
      <alignment horizontal="right"/>
    </xf>
    <xf numFmtId="0" fontId="4" fillId="6" borderId="5" xfId="0" applyFont="1" applyFill="1" applyBorder="1" applyAlignment="1">
      <alignment horizontal="right"/>
    </xf>
    <xf numFmtId="164" fontId="0" fillId="6" borderId="1" xfId="0" applyNumberFormat="1" applyFont="1" applyFill="1" applyBorder="1"/>
    <xf numFmtId="165" fontId="0" fillId="6" borderId="1" xfId="1" applyNumberFormat="1" applyFont="1" applyFill="1" applyBorder="1"/>
    <xf numFmtId="0" fontId="2" fillId="7" borderId="3" xfId="0" applyFont="1" applyFill="1" applyBorder="1" applyAlignment="1">
      <alignment horizontal="center"/>
    </xf>
    <xf numFmtId="166" fontId="0" fillId="7" borderId="0" xfId="0" applyNumberFormat="1" applyFill="1" applyBorder="1"/>
    <xf numFmtId="0" fontId="0" fillId="7" borderId="1" xfId="0" applyFill="1" applyBorder="1"/>
    <xf numFmtId="0" fontId="0" fillId="7" borderId="0" xfId="0" applyFill="1"/>
    <xf numFmtId="0" fontId="4" fillId="7" borderId="0" xfId="0" applyFont="1" applyFill="1"/>
    <xf numFmtId="0" fontId="0" fillId="0" borderId="0" xfId="0" applyBorder="1" applyAlignment="1">
      <alignment horizontal="right"/>
    </xf>
    <xf numFmtId="166" fontId="2" fillId="7" borderId="0" xfId="0" applyNumberFormat="1" applyFont="1" applyFill="1" applyBorder="1" applyAlignment="1">
      <alignment horizontal="right"/>
    </xf>
    <xf numFmtId="165" fontId="6" fillId="0" borderId="0" xfId="0" applyNumberFormat="1" applyFont="1" applyBorder="1" applyAlignment="1">
      <alignment horizontal="center"/>
    </xf>
    <xf numFmtId="167" fontId="6" fillId="0" borderId="1" xfId="0" applyNumberFormat="1" applyFont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165" fontId="6" fillId="0" borderId="6" xfId="0" applyNumberFormat="1" applyFont="1" applyBorder="1" applyAlignment="1">
      <alignment horizontal="center"/>
    </xf>
    <xf numFmtId="0" fontId="0" fillId="0" borderId="2" xfId="0" applyBorder="1"/>
    <xf numFmtId="165" fontId="0" fillId="0" borderId="0" xfId="1" applyNumberFormat="1" applyFont="1" applyBorder="1"/>
    <xf numFmtId="164" fontId="0" fillId="0" borderId="0" xfId="2" applyNumberFormat="1" applyFont="1" applyBorder="1"/>
    <xf numFmtId="165" fontId="0" fillId="0" borderId="6" xfId="1" applyNumberFormat="1" applyFont="1" applyBorder="1"/>
    <xf numFmtId="0" fontId="4" fillId="6" borderId="8" xfId="0" applyFont="1" applyFill="1" applyBorder="1" applyAlignment="1">
      <alignment horizontal="right"/>
    </xf>
    <xf numFmtId="164" fontId="0" fillId="0" borderId="9" xfId="2" applyNumberFormat="1" applyFont="1" applyBorder="1"/>
    <xf numFmtId="0" fontId="4" fillId="2" borderId="2" xfId="0" applyFont="1" applyFill="1" applyBorder="1" applyAlignment="1">
      <alignment horizontal="center"/>
    </xf>
    <xf numFmtId="0" fontId="0" fillId="0" borderId="12" xfId="0" applyBorder="1"/>
    <xf numFmtId="0" fontId="2" fillId="3" borderId="7" xfId="0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0" fillId="2" borderId="6" xfId="1" applyNumberFormat="1" applyFont="1" applyFill="1" applyBorder="1"/>
    <xf numFmtId="165" fontId="0" fillId="3" borderId="7" xfId="1" applyNumberFormat="1" applyFont="1" applyFill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0" fontId="5" fillId="2" borderId="8" xfId="0" applyFont="1" applyFill="1" applyBorder="1" applyAlignment="1">
      <alignment horizontal="right"/>
    </xf>
    <xf numFmtId="164" fontId="0" fillId="0" borderId="9" xfId="0" applyNumberFormat="1" applyBorder="1"/>
    <xf numFmtId="165" fontId="0" fillId="0" borderId="9" xfId="0" applyNumberFormat="1" applyBorder="1"/>
    <xf numFmtId="165" fontId="0" fillId="0" borderId="10" xfId="0" applyNumberFormat="1" applyBorder="1"/>
    <xf numFmtId="0" fontId="5" fillId="0" borderId="5" xfId="0" applyFont="1" applyFill="1" applyBorder="1" applyAlignment="1">
      <alignment horizontal="right"/>
    </xf>
    <xf numFmtId="165" fontId="6" fillId="0" borderId="1" xfId="1" applyNumberFormat="1" applyFont="1" applyBorder="1" applyAlignment="1">
      <alignment horizontal="center"/>
    </xf>
    <xf numFmtId="165" fontId="6" fillId="0" borderId="7" xfId="1" applyNumberFormat="1" applyFont="1" applyBorder="1" applyAlignment="1">
      <alignment horizontal="center"/>
    </xf>
    <xf numFmtId="165" fontId="6" fillId="0" borderId="0" xfId="0" applyNumberFormat="1" applyFont="1" applyBorder="1"/>
    <xf numFmtId="165" fontId="6" fillId="0" borderId="1" xfId="1" applyNumberFormat="1" applyFont="1" applyBorder="1" applyAlignment="1">
      <alignment horizontal="right"/>
    </xf>
    <xf numFmtId="43" fontId="0" fillId="0" borderId="0" xfId="0" applyNumberFormat="1"/>
    <xf numFmtId="168" fontId="0" fillId="0" borderId="0" xfId="0" applyNumberFormat="1"/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/>
    <xf numFmtId="165" fontId="0" fillId="0" borderId="0" xfId="1" applyNumberFormat="1" applyFont="1"/>
    <xf numFmtId="165" fontId="2" fillId="0" borderId="0" xfId="1" applyNumberFormat="1" applyFont="1"/>
    <xf numFmtId="0" fontId="0" fillId="0" borderId="0" xfId="0" applyAlignment="1">
      <alignment horizontal="right"/>
    </xf>
    <xf numFmtId="165" fontId="0" fillId="0" borderId="1" xfId="1" applyNumberFormat="1" applyFont="1" applyBorder="1"/>
    <xf numFmtId="0" fontId="5" fillId="0" borderId="0" xfId="0" applyFont="1" applyAlignment="1">
      <alignment horizontal="right"/>
    </xf>
    <xf numFmtId="0" fontId="7" fillId="0" borderId="0" xfId="0" applyFont="1" applyFill="1"/>
    <xf numFmtId="0" fontId="0" fillId="0" borderId="0" xfId="0" applyFill="1"/>
    <xf numFmtId="0" fontId="0" fillId="0" borderId="0" xfId="0" applyFill="1" applyAlignment="1">
      <alignment vertical="center"/>
    </xf>
    <xf numFmtId="0" fontId="7" fillId="3" borderId="0" xfId="0" applyFont="1" applyFill="1"/>
    <xf numFmtId="0" fontId="0" fillId="3" borderId="0" xfId="0" applyFill="1"/>
    <xf numFmtId="0" fontId="0" fillId="0" borderId="0" xfId="0" applyFont="1" applyFill="1" applyAlignment="1">
      <alignment horizontal="right"/>
    </xf>
    <xf numFmtId="165" fontId="0" fillId="0" borderId="0" xfId="1" applyNumberFormat="1" applyFont="1" applyFill="1"/>
    <xf numFmtId="0" fontId="4" fillId="0" borderId="0" xfId="0" applyFont="1" applyAlignment="1">
      <alignment horizontal="right"/>
    </xf>
    <xf numFmtId="165" fontId="4" fillId="0" borderId="0" xfId="1" applyNumberFormat="1" applyFont="1"/>
    <xf numFmtId="0" fontId="5" fillId="3" borderId="0" xfId="0" applyFont="1" applyFill="1" applyAlignment="1">
      <alignment horizontal="right"/>
    </xf>
    <xf numFmtId="165" fontId="5" fillId="3" borderId="0" xfId="0" applyNumberFormat="1" applyFont="1" applyFill="1"/>
    <xf numFmtId="0" fontId="2" fillId="0" borderId="2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3" applyFont="1"/>
    <xf numFmtId="0" fontId="9" fillId="0" borderId="0" xfId="0" applyFont="1" applyFill="1" applyBorder="1" applyAlignment="1">
      <alignment horizontal="center"/>
    </xf>
    <xf numFmtId="0" fontId="2" fillId="0" borderId="0" xfId="0" applyFont="1"/>
    <xf numFmtId="0" fontId="5" fillId="4" borderId="0" xfId="0" applyFont="1" applyFill="1"/>
    <xf numFmtId="165" fontId="0" fillId="4" borderId="0" xfId="1" applyNumberFormat="1" applyFont="1" applyFill="1"/>
    <xf numFmtId="167" fontId="0" fillId="4" borderId="0" xfId="3" applyNumberFormat="1" applyFont="1" applyFill="1"/>
    <xf numFmtId="0" fontId="5" fillId="4" borderId="0" xfId="0" applyFont="1" applyFill="1" applyAlignment="1">
      <alignment horizontal="right"/>
    </xf>
    <xf numFmtId="164" fontId="0" fillId="4" borderId="0" xfId="2" applyNumberFormat="1" applyFont="1" applyFill="1"/>
    <xf numFmtId="0" fontId="10" fillId="0" borderId="0" xfId="0" applyFont="1" applyFill="1" applyBorder="1" applyAlignment="1">
      <alignment horizontal="left"/>
    </xf>
    <xf numFmtId="164" fontId="2" fillId="8" borderId="0" xfId="0" applyNumberFormat="1" applyFont="1" applyFill="1"/>
    <xf numFmtId="164" fontId="8" fillId="4" borderId="0" xfId="2" applyNumberFormat="1" applyFont="1" applyFill="1"/>
    <xf numFmtId="165" fontId="11" fillId="4" borderId="0" xfId="1" applyNumberFormat="1" applyFont="1" applyFill="1"/>
    <xf numFmtId="165" fontId="8" fillId="4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CCFF"/>
      <color rgb="FF00CC99"/>
      <color rgb="FFFFCC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AC6A2-6D13-4FC5-95BC-5681359CCE05}">
  <sheetPr>
    <pageSetUpPr fitToPage="1"/>
  </sheetPr>
  <dimension ref="B1:Q63"/>
  <sheetViews>
    <sheetView zoomScale="85" zoomScaleNormal="85" workbookViewId="0">
      <selection activeCell="G19" sqref="G19"/>
    </sheetView>
  </sheetViews>
  <sheetFormatPr defaultRowHeight="14.4" x14ac:dyDescent="0.3"/>
  <cols>
    <col min="1" max="1" width="4.6640625" customWidth="1"/>
    <col min="2" max="2" width="37.5546875" customWidth="1"/>
    <col min="3" max="3" width="13.44140625" customWidth="1"/>
    <col min="4" max="4" width="13" customWidth="1"/>
    <col min="5" max="5" width="12.5546875" customWidth="1"/>
    <col min="6" max="11" width="11.88671875" customWidth="1"/>
    <col min="12" max="12" width="14.33203125" customWidth="1"/>
    <col min="13" max="13" width="11.88671875" customWidth="1"/>
    <col min="14" max="14" width="16.5546875" customWidth="1"/>
    <col min="15" max="15" width="11.33203125" bestFit="1" customWidth="1"/>
  </cols>
  <sheetData>
    <row r="1" spans="2:17" ht="15" thickBot="1" x14ac:dyDescent="0.35"/>
    <row r="2" spans="2:17" x14ac:dyDescent="0.3">
      <c r="B2" s="66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67"/>
    </row>
    <row r="3" spans="2:17" x14ac:dyDescent="0.3">
      <c r="B3" s="17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68" t="s">
        <v>9</v>
      </c>
    </row>
    <row r="4" spans="2:17" x14ac:dyDescent="0.3">
      <c r="B4" s="12" t="s">
        <v>10</v>
      </c>
      <c r="C4" s="62">
        <v>61033559</v>
      </c>
      <c r="D4" s="69">
        <f>C4*1.025</f>
        <v>62559397.974999994</v>
      </c>
      <c r="E4" s="70">
        <f t="shared" ref="E4:L4" si="0">D4*1.025</f>
        <v>64123382.92437499</v>
      </c>
      <c r="F4" s="70">
        <f>E4*1.025</f>
        <v>65726467.497484356</v>
      </c>
      <c r="G4" s="70">
        <f t="shared" si="0"/>
        <v>67369629.184921458</v>
      </c>
      <c r="H4" s="70">
        <f t="shared" si="0"/>
        <v>69053869.914544493</v>
      </c>
      <c r="I4" s="70">
        <f t="shared" si="0"/>
        <v>70780216.662408099</v>
      </c>
      <c r="J4" s="70">
        <f t="shared" si="0"/>
        <v>72549722.078968301</v>
      </c>
      <c r="K4" s="70">
        <f t="shared" si="0"/>
        <v>74363465.130942509</v>
      </c>
      <c r="L4" s="71">
        <f t="shared" si="0"/>
        <v>76222551.75921607</v>
      </c>
    </row>
    <row r="5" spans="2:17" x14ac:dyDescent="0.3">
      <c r="B5" s="12" t="s">
        <v>11</v>
      </c>
      <c r="C5" s="2">
        <v>61033559</v>
      </c>
      <c r="D5" s="3">
        <f>C5+1540716</f>
        <v>62574275</v>
      </c>
      <c r="E5" s="4">
        <f t="shared" ref="E5:I5" si="1">D5+1540716</f>
        <v>64114991</v>
      </c>
      <c r="F5" s="4">
        <f t="shared" si="1"/>
        <v>65655707</v>
      </c>
      <c r="G5" s="4">
        <f t="shared" si="1"/>
        <v>67196423</v>
      </c>
      <c r="H5" s="4">
        <f t="shared" si="1"/>
        <v>68737139</v>
      </c>
      <c r="I5" s="4">
        <f t="shared" si="1"/>
        <v>70277855</v>
      </c>
      <c r="J5" s="4">
        <f>I5+1540716</f>
        <v>71818571</v>
      </c>
      <c r="K5" s="4">
        <f>J5+1540716-3</f>
        <v>73359284</v>
      </c>
      <c r="L5" s="72">
        <f>K5+1540716</f>
        <v>74900000</v>
      </c>
    </row>
    <row r="6" spans="2:17" x14ac:dyDescent="0.3">
      <c r="B6" s="32" t="s">
        <v>12</v>
      </c>
      <c r="C6" s="73">
        <f>C4-C5</f>
        <v>0</v>
      </c>
      <c r="D6" s="73">
        <f t="shared" ref="D6:L6" si="2">D4-D5</f>
        <v>-14877.02500000596</v>
      </c>
      <c r="E6" s="73">
        <f t="shared" si="2"/>
        <v>8391.9243749901652</v>
      </c>
      <c r="F6" s="73">
        <f t="shared" si="2"/>
        <v>70760.497484356165</v>
      </c>
      <c r="G6" s="73">
        <f t="shared" si="2"/>
        <v>173206.18492145836</v>
      </c>
      <c r="H6" s="73">
        <f t="shared" si="2"/>
        <v>316730.91454449296</v>
      </c>
      <c r="I6" s="73">
        <f t="shared" si="2"/>
        <v>502361.66240809858</v>
      </c>
      <c r="J6" s="73">
        <f t="shared" si="2"/>
        <v>731151.07896830142</v>
      </c>
      <c r="K6" s="73">
        <f t="shared" si="2"/>
        <v>1004181.1309425086</v>
      </c>
      <c r="L6" s="74">
        <f t="shared" si="2"/>
        <v>1322551.7592160702</v>
      </c>
    </row>
    <row r="7" spans="2:17" x14ac:dyDescent="0.3">
      <c r="B7" s="17"/>
      <c r="C7" s="8"/>
      <c r="D7" s="8"/>
      <c r="E7" s="8"/>
      <c r="F7" s="8"/>
      <c r="G7" s="8"/>
      <c r="H7" s="8"/>
      <c r="I7" s="8"/>
      <c r="J7" s="8"/>
      <c r="K7" s="8"/>
      <c r="L7" s="14"/>
    </row>
    <row r="8" spans="2:17" x14ac:dyDescent="0.3">
      <c r="B8" s="17"/>
      <c r="C8" s="8"/>
      <c r="D8" s="6" t="s">
        <v>16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31" t="s">
        <v>15</v>
      </c>
    </row>
    <row r="9" spans="2:17" ht="15" thickBot="1" x14ac:dyDescent="0.35">
      <c r="B9" s="75" t="s">
        <v>13</v>
      </c>
      <c r="C9" s="76">
        <f>C4</f>
        <v>61033559</v>
      </c>
      <c r="D9" s="77">
        <f>D5</f>
        <v>62574275</v>
      </c>
      <c r="E9" s="77">
        <f t="shared" ref="E9:L9" si="3">D9*1.025</f>
        <v>64138631.874999993</v>
      </c>
      <c r="F9" s="77">
        <f t="shared" si="3"/>
        <v>65742097.671874985</v>
      </c>
      <c r="G9" s="77">
        <f t="shared" si="3"/>
        <v>67385650.113671854</v>
      </c>
      <c r="H9" s="77">
        <f t="shared" si="3"/>
        <v>69070291.36651364</v>
      </c>
      <c r="I9" s="77">
        <f t="shared" si="3"/>
        <v>70797048.650676474</v>
      </c>
      <c r="J9" s="77">
        <f t="shared" si="3"/>
        <v>72566974.866943374</v>
      </c>
      <c r="K9" s="77">
        <f t="shared" si="3"/>
        <v>74381149.238616958</v>
      </c>
      <c r="L9" s="78">
        <f t="shared" si="3"/>
        <v>76240677.969582379</v>
      </c>
    </row>
    <row r="10" spans="2:17" ht="15" thickBot="1" x14ac:dyDescent="0.35"/>
    <row r="11" spans="2:17" x14ac:dyDescent="0.3">
      <c r="B11" s="58" t="s">
        <v>23</v>
      </c>
      <c r="C11" s="23"/>
      <c r="D11" s="24" t="s">
        <v>22</v>
      </c>
      <c r="E11" s="25" t="s">
        <v>15</v>
      </c>
      <c r="F11" s="25" t="s">
        <v>16</v>
      </c>
      <c r="G11" s="25" t="s">
        <v>16</v>
      </c>
      <c r="H11" s="25" t="s">
        <v>16</v>
      </c>
      <c r="I11" s="25" t="s">
        <v>16</v>
      </c>
      <c r="J11" s="25" t="s">
        <v>16</v>
      </c>
      <c r="K11" s="25" t="s">
        <v>16</v>
      </c>
      <c r="L11" s="26" t="s">
        <v>16</v>
      </c>
    </row>
    <row r="12" spans="2:17" x14ac:dyDescent="0.3">
      <c r="B12" s="79"/>
      <c r="C12" s="8"/>
      <c r="D12" s="82">
        <f t="shared" ref="D12:L12" si="4">C14</f>
        <v>61033559</v>
      </c>
      <c r="E12" s="56">
        <f t="shared" si="4"/>
        <v>61033560</v>
      </c>
      <c r="F12" s="56">
        <f t="shared" si="4"/>
        <v>62559398.999999993</v>
      </c>
      <c r="G12" s="56">
        <f t="shared" si="4"/>
        <v>64322341.999999993</v>
      </c>
      <c r="H12" s="56">
        <f t="shared" si="4"/>
        <v>66085284.999999993</v>
      </c>
      <c r="I12" s="56">
        <f t="shared" si="4"/>
        <v>67848228</v>
      </c>
      <c r="J12" s="56">
        <f t="shared" si="4"/>
        <v>69611171</v>
      </c>
      <c r="K12" s="56">
        <f t="shared" si="4"/>
        <v>71374114</v>
      </c>
      <c r="L12" s="59">
        <f t="shared" si="4"/>
        <v>73137057</v>
      </c>
    </row>
    <row r="13" spans="2:17" x14ac:dyDescent="0.3">
      <c r="B13" s="79"/>
      <c r="C13" s="8"/>
      <c r="D13" s="83">
        <v>1</v>
      </c>
      <c r="E13" s="57">
        <v>2.5000000000000001E-2</v>
      </c>
      <c r="F13" s="80">
        <v>1762943</v>
      </c>
      <c r="G13" s="80">
        <v>1762943</v>
      </c>
      <c r="H13" s="80">
        <v>1762943</v>
      </c>
      <c r="I13" s="80">
        <v>1762943</v>
      </c>
      <c r="J13" s="80">
        <v>1762943</v>
      </c>
      <c r="K13" s="80">
        <v>1762943</v>
      </c>
      <c r="L13" s="81">
        <v>1762943</v>
      </c>
    </row>
    <row r="14" spans="2:17" x14ac:dyDescent="0.3">
      <c r="B14" s="38" t="s">
        <v>32</v>
      </c>
      <c r="C14" s="39">
        <f>C4</f>
        <v>61033559</v>
      </c>
      <c r="D14" s="40">
        <f>D12+D13</f>
        <v>61033560</v>
      </c>
      <c r="E14" s="40">
        <f>D14*1.025</f>
        <v>62559398.999999993</v>
      </c>
      <c r="F14" s="40">
        <f t="shared" ref="F14:L14" si="5">F12+F13</f>
        <v>64322341.999999993</v>
      </c>
      <c r="G14" s="40">
        <f t="shared" si="5"/>
        <v>66085284.999999993</v>
      </c>
      <c r="H14" s="40">
        <f t="shared" si="5"/>
        <v>67848228</v>
      </c>
      <c r="I14" s="40">
        <f t="shared" si="5"/>
        <v>69611171</v>
      </c>
      <c r="J14" s="40">
        <f t="shared" si="5"/>
        <v>71374114</v>
      </c>
      <c r="K14" s="40">
        <f t="shared" si="5"/>
        <v>73137057</v>
      </c>
      <c r="L14" s="43">
        <f t="shared" si="5"/>
        <v>74900000</v>
      </c>
    </row>
    <row r="15" spans="2:17" x14ac:dyDescent="0.3">
      <c r="B15" s="17"/>
      <c r="C15" s="28"/>
      <c r="D15" s="27"/>
      <c r="E15" s="27"/>
      <c r="F15" s="28"/>
      <c r="G15" s="28"/>
      <c r="H15" s="28"/>
      <c r="I15" s="28"/>
      <c r="J15" s="28"/>
      <c r="K15" s="28"/>
      <c r="L15" s="29"/>
    </row>
    <row r="16" spans="2:17" x14ac:dyDescent="0.3">
      <c r="B16" s="30" t="s">
        <v>21</v>
      </c>
      <c r="C16" s="28"/>
      <c r="D16" s="41" t="s">
        <v>28</v>
      </c>
      <c r="E16" s="6" t="s">
        <v>15</v>
      </c>
      <c r="F16" s="6" t="s">
        <v>16</v>
      </c>
      <c r="G16" s="6" t="s">
        <v>16</v>
      </c>
      <c r="H16" s="6" t="s">
        <v>16</v>
      </c>
      <c r="I16" s="6" t="s">
        <v>16</v>
      </c>
      <c r="J16" s="6" t="s">
        <v>16</v>
      </c>
      <c r="K16" s="6" t="s">
        <v>16</v>
      </c>
      <c r="L16" s="31" t="s">
        <v>16</v>
      </c>
      <c r="Q16" s="86"/>
    </row>
    <row r="17" spans="2:17" x14ac:dyDescent="0.3">
      <c r="B17" s="12" t="s">
        <v>29</v>
      </c>
      <c r="C17" s="28"/>
      <c r="D17" s="82">
        <v>59775303</v>
      </c>
      <c r="E17" s="56">
        <f>D19</f>
        <v>61269685.574999996</v>
      </c>
      <c r="F17" s="56">
        <f>E19</f>
        <v>62801427.714374989</v>
      </c>
      <c r="G17" s="56">
        <f t="shared" ref="G17:K17" si="6">F19</f>
        <v>64529794.714374989</v>
      </c>
      <c r="H17" s="56">
        <f t="shared" si="6"/>
        <v>66258161.714374989</v>
      </c>
      <c r="I17" s="56">
        <f t="shared" si="6"/>
        <v>67986528.714374989</v>
      </c>
      <c r="J17" s="56">
        <f t="shared" si="6"/>
        <v>69714895.714374989</v>
      </c>
      <c r="K17" s="56">
        <f t="shared" si="6"/>
        <v>71443262.714374989</v>
      </c>
      <c r="L17" s="59">
        <f>K19</f>
        <v>73171629.714374989</v>
      </c>
      <c r="Q17" s="82"/>
    </row>
    <row r="18" spans="2:17" x14ac:dyDescent="0.3">
      <c r="B18" s="30"/>
      <c r="C18" s="28"/>
      <c r="D18" s="45">
        <v>2.5000000000000001E-2</v>
      </c>
      <c r="E18" s="57">
        <f>D18</f>
        <v>2.5000000000000001E-2</v>
      </c>
      <c r="F18" s="80">
        <v>1728367</v>
      </c>
      <c r="G18" s="80">
        <v>1728367</v>
      </c>
      <c r="H18" s="80">
        <v>1728367</v>
      </c>
      <c r="I18" s="80">
        <v>1728367</v>
      </c>
      <c r="J18" s="80">
        <v>1728367</v>
      </c>
      <c r="K18" s="80">
        <v>1728367</v>
      </c>
      <c r="L18" s="81">
        <v>1728370</v>
      </c>
    </row>
    <row r="19" spans="2:17" x14ac:dyDescent="0.3">
      <c r="B19" s="46" t="s">
        <v>25</v>
      </c>
      <c r="C19" s="47">
        <f>C14</f>
        <v>61033559</v>
      </c>
      <c r="D19" s="48">
        <f>D17*1.025</f>
        <v>61269685.574999996</v>
      </c>
      <c r="E19" s="48">
        <f>E17*1.025</f>
        <v>62801427.714374989</v>
      </c>
      <c r="F19" s="48">
        <f>F17+F18</f>
        <v>64529794.714374989</v>
      </c>
      <c r="G19" s="48">
        <f t="shared" ref="G19:K19" si="7">G17+G18</f>
        <v>66258161.714374989</v>
      </c>
      <c r="H19" s="48">
        <f t="shared" si="7"/>
        <v>67986528.714374989</v>
      </c>
      <c r="I19" s="48">
        <f t="shared" si="7"/>
        <v>69714895.714374989</v>
      </c>
      <c r="J19" s="48">
        <f t="shared" si="7"/>
        <v>71443262.714374989</v>
      </c>
      <c r="K19" s="48">
        <f t="shared" si="7"/>
        <v>73171629.714374989</v>
      </c>
      <c r="L19" s="44">
        <f>L17+L18</f>
        <v>74899999.714374989</v>
      </c>
      <c r="N19" s="84"/>
    </row>
    <row r="20" spans="2:17" x14ac:dyDescent="0.3">
      <c r="B20" s="32" t="s">
        <v>26</v>
      </c>
      <c r="C20" s="8"/>
      <c r="D20" s="33">
        <f t="shared" ref="D20:K20" si="8">D19-D14</f>
        <v>236125.57499999553</v>
      </c>
      <c r="E20" s="33">
        <f t="shared" si="8"/>
        <v>242028.71437499672</v>
      </c>
      <c r="F20" s="33">
        <f t="shared" si="8"/>
        <v>207452.71437499672</v>
      </c>
      <c r="G20" s="33">
        <f t="shared" si="8"/>
        <v>172876.71437499672</v>
      </c>
      <c r="H20" s="33">
        <f t="shared" si="8"/>
        <v>138300.71437498927</v>
      </c>
      <c r="I20" s="33">
        <f t="shared" si="8"/>
        <v>103724.71437498927</v>
      </c>
      <c r="J20" s="33">
        <f t="shared" si="8"/>
        <v>69148.714374989271</v>
      </c>
      <c r="K20" s="33">
        <f t="shared" si="8"/>
        <v>34572.714374989271</v>
      </c>
      <c r="L20" s="34">
        <v>0</v>
      </c>
    </row>
    <row r="21" spans="2:17" ht="15" thickBot="1" x14ac:dyDescent="0.35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35"/>
    </row>
    <row r="22" spans="2:17" x14ac:dyDescent="0.3">
      <c r="D22" s="5"/>
      <c r="N22" s="85"/>
    </row>
    <row r="23" spans="2:17" ht="15" thickBot="1" x14ac:dyDescent="0.35"/>
    <row r="24" spans="2:17" x14ac:dyDescent="0.3">
      <c r="B24" s="9" t="s">
        <v>19</v>
      </c>
      <c r="C24" s="10" t="s">
        <v>0</v>
      </c>
      <c r="D24" s="49" t="s">
        <v>1</v>
      </c>
      <c r="E24" s="10" t="s">
        <v>2</v>
      </c>
      <c r="F24" s="10" t="s">
        <v>3</v>
      </c>
      <c r="G24" s="10" t="s">
        <v>4</v>
      </c>
      <c r="H24" s="10" t="s">
        <v>5</v>
      </c>
      <c r="I24" s="10" t="s">
        <v>6</v>
      </c>
      <c r="J24" s="10" t="s">
        <v>7</v>
      </c>
      <c r="K24" s="10" t="s">
        <v>8</v>
      </c>
      <c r="L24" s="11" t="s">
        <v>9</v>
      </c>
    </row>
    <row r="25" spans="2:17" x14ac:dyDescent="0.3">
      <c r="B25" s="12" t="s">
        <v>17</v>
      </c>
      <c r="C25" s="13"/>
      <c r="D25" s="50">
        <f t="shared" ref="D25:K25" si="9">E25/1.025</f>
        <v>37.426043629077</v>
      </c>
      <c r="E25" s="13">
        <f t="shared" si="9"/>
        <v>38.361694719803921</v>
      </c>
      <c r="F25" s="13">
        <f t="shared" si="9"/>
        <v>39.320737087799017</v>
      </c>
      <c r="G25" s="13">
        <f t="shared" si="9"/>
        <v>40.303755514993988</v>
      </c>
      <c r="H25" s="13">
        <f t="shared" si="9"/>
        <v>41.311349402868835</v>
      </c>
      <c r="I25" s="13">
        <f t="shared" si="9"/>
        <v>42.344133137940553</v>
      </c>
      <c r="J25" s="13">
        <f t="shared" si="9"/>
        <v>43.402736466389065</v>
      </c>
      <c r="K25" s="13">
        <f t="shared" si="9"/>
        <v>44.487804878048784</v>
      </c>
      <c r="L25" s="14">
        <v>45.6</v>
      </c>
    </row>
    <row r="26" spans="2:17" x14ac:dyDescent="0.3">
      <c r="B26" s="15" t="s">
        <v>18</v>
      </c>
      <c r="C26" s="8"/>
      <c r="D26" s="51">
        <v>3.1</v>
      </c>
      <c r="E26" s="7">
        <v>3.6</v>
      </c>
      <c r="F26" s="7">
        <v>3.6</v>
      </c>
      <c r="G26" s="7">
        <v>3.4</v>
      </c>
      <c r="H26" s="7">
        <v>4.5</v>
      </c>
      <c r="I26" s="7">
        <v>6.2</v>
      </c>
      <c r="J26" s="7">
        <v>7.4</v>
      </c>
      <c r="K26" s="7">
        <v>9.1</v>
      </c>
      <c r="L26" s="16">
        <v>11</v>
      </c>
    </row>
    <row r="27" spans="2:17" x14ac:dyDescent="0.3">
      <c r="B27" s="17"/>
      <c r="C27" s="54"/>
      <c r="D27" s="55" t="s">
        <v>31</v>
      </c>
      <c r="E27" s="18">
        <f t="shared" ref="E27:L27" si="10">E25+E26</f>
        <v>41.961694719803923</v>
      </c>
      <c r="F27" s="18">
        <f t="shared" si="10"/>
        <v>42.920737087799019</v>
      </c>
      <c r="G27" s="18">
        <f t="shared" si="10"/>
        <v>43.703755514993986</v>
      </c>
      <c r="H27" s="18">
        <f t="shared" si="10"/>
        <v>45.811349402868835</v>
      </c>
      <c r="I27" s="18">
        <f t="shared" si="10"/>
        <v>48.544133137940555</v>
      </c>
      <c r="J27" s="18">
        <f t="shared" si="10"/>
        <v>50.802736466389064</v>
      </c>
      <c r="K27" s="18">
        <f t="shared" si="10"/>
        <v>53.587804878048786</v>
      </c>
      <c r="L27" s="19">
        <f t="shared" si="10"/>
        <v>56.6</v>
      </c>
    </row>
    <row r="28" spans="2:17" ht="15" thickBot="1" x14ac:dyDescent="0.35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2" t="s">
        <v>20</v>
      </c>
    </row>
    <row r="29" spans="2:17" ht="15" thickBot="1" x14ac:dyDescent="0.35"/>
    <row r="30" spans="2:17" x14ac:dyDescent="0.3">
      <c r="B30" s="9" t="s">
        <v>24</v>
      </c>
      <c r="C30" s="10"/>
      <c r="D30" s="10" t="s">
        <v>1</v>
      </c>
      <c r="E30" s="10" t="s">
        <v>2</v>
      </c>
      <c r="F30" s="10" t="s">
        <v>3</v>
      </c>
      <c r="G30" s="10" t="s">
        <v>4</v>
      </c>
      <c r="H30" s="10" t="s">
        <v>5</v>
      </c>
      <c r="I30" s="10" t="s">
        <v>6</v>
      </c>
      <c r="J30" s="10" t="s">
        <v>7</v>
      </c>
      <c r="K30" s="10" t="s">
        <v>8</v>
      </c>
      <c r="L30" s="11" t="s">
        <v>9</v>
      </c>
    </row>
    <row r="31" spans="2:17" ht="15" thickBot="1" x14ac:dyDescent="0.35">
      <c r="B31" s="42" t="s">
        <v>20</v>
      </c>
      <c r="C31" s="21"/>
      <c r="D31" s="36">
        <v>7170</v>
      </c>
      <c r="E31" s="36">
        <v>7505</v>
      </c>
      <c r="F31" s="36">
        <v>7535</v>
      </c>
      <c r="G31" s="36">
        <v>7575</v>
      </c>
      <c r="H31" s="36">
        <v>7624</v>
      </c>
      <c r="I31" s="36">
        <v>7684</v>
      </c>
      <c r="J31" s="36">
        <v>7664</v>
      </c>
      <c r="K31" s="36">
        <v>7714</v>
      </c>
      <c r="L31" s="37">
        <v>7813</v>
      </c>
    </row>
    <row r="32" spans="2:17" ht="15" thickBot="1" x14ac:dyDescent="0.35"/>
    <row r="33" spans="2:14" x14ac:dyDescent="0.3">
      <c r="B33" s="60"/>
      <c r="C33" s="10"/>
      <c r="D33" s="10" t="s">
        <v>1</v>
      </c>
      <c r="E33" s="10" t="s">
        <v>2</v>
      </c>
      <c r="F33" s="10" t="s">
        <v>3</v>
      </c>
      <c r="G33" s="10" t="s">
        <v>4</v>
      </c>
      <c r="H33" s="10" t="s">
        <v>5</v>
      </c>
      <c r="I33" s="10" t="s">
        <v>6</v>
      </c>
      <c r="J33" s="10" t="s">
        <v>7</v>
      </c>
      <c r="K33" s="10" t="s">
        <v>8</v>
      </c>
      <c r="L33" s="11" t="s">
        <v>9</v>
      </c>
    </row>
    <row r="34" spans="2:14" x14ac:dyDescent="0.3">
      <c r="B34" s="38" t="s">
        <v>27</v>
      </c>
      <c r="C34" s="61"/>
      <c r="D34" s="62">
        <f t="shared" ref="D34:L34" si="11">D14/D31</f>
        <v>8512.3514644351471</v>
      </c>
      <c r="E34" s="61">
        <f t="shared" si="11"/>
        <v>8335.6960692871417</v>
      </c>
      <c r="F34" s="61">
        <f t="shared" si="11"/>
        <v>8536.4753815527529</v>
      </c>
      <c r="G34" s="61">
        <f t="shared" si="11"/>
        <v>8724.1300330032991</v>
      </c>
      <c r="H34" s="61">
        <f t="shared" si="11"/>
        <v>8899.2953830010501</v>
      </c>
      <c r="I34" s="61">
        <f t="shared" si="11"/>
        <v>9059.2362051015098</v>
      </c>
      <c r="J34" s="61">
        <f t="shared" si="11"/>
        <v>9312.9063152400831</v>
      </c>
      <c r="K34" s="61">
        <f t="shared" si="11"/>
        <v>9481.0807622504544</v>
      </c>
      <c r="L34" s="63">
        <f t="shared" si="11"/>
        <v>9586.5864584666579</v>
      </c>
    </row>
    <row r="35" spans="2:14" ht="15" thickBot="1" x14ac:dyDescent="0.35">
      <c r="B35" s="64" t="s">
        <v>30</v>
      </c>
      <c r="C35" s="36"/>
      <c r="D35" s="65">
        <f>D19/D31</f>
        <v>8545.2839016736398</v>
      </c>
      <c r="E35" s="36">
        <f t="shared" ref="E35:K35" si="12">E19/E31</f>
        <v>8367.9450652065279</v>
      </c>
      <c r="F35" s="36">
        <f t="shared" si="12"/>
        <v>8564.0072613636348</v>
      </c>
      <c r="G35" s="36">
        <f t="shared" si="12"/>
        <v>8746.9520415016486</v>
      </c>
      <c r="H35" s="36">
        <f t="shared" si="12"/>
        <v>8917.4355606472964</v>
      </c>
      <c r="I35" s="36">
        <f t="shared" si="12"/>
        <v>9072.7349966651473</v>
      </c>
      <c r="J35" s="36">
        <f t="shared" si="12"/>
        <v>9321.9288510405786</v>
      </c>
      <c r="K35" s="36">
        <f t="shared" si="12"/>
        <v>9485.562576403292</v>
      </c>
      <c r="L35" s="37">
        <f>L19/L31</f>
        <v>9586.5864219089963</v>
      </c>
    </row>
    <row r="38" spans="2:14" x14ac:dyDescent="0.3">
      <c r="B38" s="53" t="s">
        <v>46</v>
      </c>
      <c r="C38" s="53"/>
      <c r="D38" s="53"/>
      <c r="E38" s="53"/>
      <c r="F38" s="52"/>
      <c r="G38" s="52"/>
      <c r="H38" s="52"/>
      <c r="I38" s="52"/>
      <c r="J38" s="52"/>
    </row>
    <row r="45" spans="2:14" x14ac:dyDescent="0.3">
      <c r="B45" s="97" t="s">
        <v>33</v>
      </c>
      <c r="C45" s="98"/>
      <c r="D45" s="98"/>
      <c r="E45" s="95"/>
      <c r="F45" s="95"/>
      <c r="G45" s="95"/>
      <c r="H45" s="95"/>
      <c r="N45" s="87"/>
    </row>
    <row r="46" spans="2:14" s="95" customFormat="1" x14ac:dyDescent="0.3">
      <c r="B46" s="91" t="s">
        <v>43</v>
      </c>
      <c r="C46" s="100">
        <v>8132</v>
      </c>
      <c r="D46" s="100">
        <v>8132</v>
      </c>
      <c r="N46" s="96"/>
    </row>
    <row r="47" spans="2:14" s="95" customFormat="1" x14ac:dyDescent="0.3">
      <c r="B47" s="99" t="s">
        <v>15</v>
      </c>
      <c r="C47" s="95">
        <v>2.5</v>
      </c>
      <c r="D47" s="95">
        <v>1.5</v>
      </c>
      <c r="N47" s="96"/>
    </row>
    <row r="48" spans="2:14" s="95" customFormat="1" x14ac:dyDescent="0.3">
      <c r="B48" s="94"/>
      <c r="N48" s="96"/>
    </row>
    <row r="49" spans="2:14" x14ac:dyDescent="0.3">
      <c r="B49" s="91" t="s">
        <v>34</v>
      </c>
      <c r="C49" s="88">
        <f>D31</f>
        <v>7170</v>
      </c>
      <c r="D49" s="88">
        <f>D31</f>
        <v>7170</v>
      </c>
      <c r="N49" s="87"/>
    </row>
    <row r="50" spans="2:14" x14ac:dyDescent="0.3">
      <c r="B50" s="91" t="s">
        <v>40</v>
      </c>
      <c r="C50" s="89">
        <f>8336.862343</f>
        <v>8336.8623430000007</v>
      </c>
      <c r="D50" s="89">
        <f>D46*1.015</f>
        <v>8253.98</v>
      </c>
    </row>
    <row r="51" spans="2:14" x14ac:dyDescent="0.3">
      <c r="B51" s="93" t="s">
        <v>35</v>
      </c>
      <c r="C51" s="90">
        <f>C49*C50</f>
        <v>59775302.999310002</v>
      </c>
      <c r="D51" s="90">
        <f>D49*D50</f>
        <v>59181036.599999994</v>
      </c>
    </row>
    <row r="52" spans="2:14" x14ac:dyDescent="0.3">
      <c r="B52" s="91"/>
    </row>
    <row r="53" spans="2:14" x14ac:dyDescent="0.3">
      <c r="B53" s="91"/>
    </row>
    <row r="54" spans="2:14" x14ac:dyDescent="0.3">
      <c r="B54" s="91" t="s">
        <v>36</v>
      </c>
      <c r="C54" s="89">
        <v>7536</v>
      </c>
      <c r="D54" s="89">
        <v>7536</v>
      </c>
    </row>
    <row r="55" spans="2:14" x14ac:dyDescent="0.3">
      <c r="B55" s="91" t="s">
        <v>37</v>
      </c>
      <c r="C55" s="89">
        <v>7498</v>
      </c>
      <c r="D55" s="89">
        <v>7498</v>
      </c>
    </row>
    <row r="56" spans="2:14" x14ac:dyDescent="0.3">
      <c r="B56" s="91" t="s">
        <v>38</v>
      </c>
      <c r="C56" s="92">
        <v>7505</v>
      </c>
      <c r="D56" s="92">
        <v>7505</v>
      </c>
    </row>
    <row r="57" spans="2:14" x14ac:dyDescent="0.3">
      <c r="B57" s="91" t="s">
        <v>39</v>
      </c>
      <c r="C57" s="88">
        <f>(C54+C55+C56)/3</f>
        <v>7513</v>
      </c>
      <c r="D57" s="88">
        <f>(D54+D55+D56)/3</f>
        <v>7513</v>
      </c>
    </row>
    <row r="59" spans="2:14" x14ac:dyDescent="0.3">
      <c r="B59" s="91" t="s">
        <v>40</v>
      </c>
      <c r="C59" s="88">
        <f>C50</f>
        <v>8336.8623430000007</v>
      </c>
      <c r="D59" s="88">
        <f>D50</f>
        <v>8253.98</v>
      </c>
    </row>
    <row r="60" spans="2:14" x14ac:dyDescent="0.3">
      <c r="B60" s="93" t="s">
        <v>41</v>
      </c>
      <c r="C60" s="90">
        <f>C59*C57</f>
        <v>62634846.782959007</v>
      </c>
      <c r="D60" s="90">
        <f>D59*D57</f>
        <v>62012151.739999995</v>
      </c>
    </row>
    <row r="61" spans="2:14" x14ac:dyDescent="0.3">
      <c r="B61" s="101" t="s">
        <v>44</v>
      </c>
      <c r="C61" s="102">
        <v>-61033560</v>
      </c>
      <c r="D61" s="102">
        <v>-61033560</v>
      </c>
    </row>
    <row r="62" spans="2:14" x14ac:dyDescent="0.3">
      <c r="C62" s="89"/>
      <c r="D62" s="89"/>
    </row>
    <row r="63" spans="2:14" x14ac:dyDescent="0.3">
      <c r="B63" s="103" t="s">
        <v>42</v>
      </c>
      <c r="C63" s="104">
        <f>C60+C61</f>
        <v>1601286.7829590067</v>
      </c>
      <c r="D63" s="104">
        <f>D60+D61</f>
        <v>978591.73999999464</v>
      </c>
    </row>
  </sheetData>
  <phoneticPr fontId="3" type="noConversion"/>
  <pageMargins left="0.7" right="0.7" top="0.75" bottom="0.75" header="0.3" footer="0.3"/>
  <pageSetup scale="57" orientation="landscape" r:id="rId1"/>
  <ignoredErrors>
    <ignoredError sqref="E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D282-F3C3-4D1E-95A5-CC1EFE855CA1}">
  <sheetPr>
    <pageSetUpPr fitToPage="1"/>
  </sheetPr>
  <dimension ref="B1:Q68"/>
  <sheetViews>
    <sheetView zoomScale="85" zoomScaleNormal="85" workbookViewId="0">
      <selection activeCell="G11" sqref="G11"/>
    </sheetView>
  </sheetViews>
  <sheetFormatPr defaultRowHeight="14.4" x14ac:dyDescent="0.3"/>
  <cols>
    <col min="1" max="1" width="4.6640625" customWidth="1"/>
    <col min="2" max="2" width="37.5546875" customWidth="1"/>
    <col min="3" max="3" width="13.44140625" customWidth="1"/>
    <col min="4" max="4" width="13" customWidth="1"/>
    <col min="5" max="5" width="12.5546875" customWidth="1"/>
    <col min="6" max="11" width="11.88671875" customWidth="1"/>
    <col min="12" max="12" width="14.33203125" customWidth="1"/>
    <col min="13" max="13" width="14.5546875" customWidth="1"/>
    <col min="14" max="14" width="16.5546875" customWidth="1"/>
    <col min="15" max="15" width="11.33203125" bestFit="1" customWidth="1"/>
  </cols>
  <sheetData>
    <row r="1" spans="2:14" ht="15" thickBot="1" x14ac:dyDescent="0.35"/>
    <row r="2" spans="2:14" x14ac:dyDescent="0.3">
      <c r="B2" s="66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67"/>
    </row>
    <row r="3" spans="2:14" x14ac:dyDescent="0.3">
      <c r="B3" s="17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68" t="s">
        <v>9</v>
      </c>
      <c r="N3" s="110"/>
    </row>
    <row r="4" spans="2:14" x14ac:dyDescent="0.3">
      <c r="B4" s="12" t="s">
        <v>10</v>
      </c>
      <c r="C4" s="62">
        <v>61033559</v>
      </c>
      <c r="D4" s="69">
        <f>C4*1.025</f>
        <v>62559397.974999994</v>
      </c>
      <c r="E4" s="70">
        <f>D4*1.025</f>
        <v>64123382.92437499</v>
      </c>
      <c r="F4" s="70">
        <f>E4*1.025</f>
        <v>65726467.497484356</v>
      </c>
      <c r="G4" s="70">
        <f t="shared" ref="G4:L4" si="0">F4*1.025</f>
        <v>67369629.184921458</v>
      </c>
      <c r="H4" s="70">
        <f t="shared" si="0"/>
        <v>69053869.914544493</v>
      </c>
      <c r="I4" s="70">
        <f t="shared" si="0"/>
        <v>70780216.662408099</v>
      </c>
      <c r="J4" s="70">
        <f t="shared" si="0"/>
        <v>72549722.078968301</v>
      </c>
      <c r="K4" s="70">
        <f t="shared" si="0"/>
        <v>74363465.130942509</v>
      </c>
      <c r="L4" s="71">
        <f t="shared" si="0"/>
        <v>76222551.75921607</v>
      </c>
    </row>
    <row r="5" spans="2:14" x14ac:dyDescent="0.3">
      <c r="B5" s="12" t="s">
        <v>11</v>
      </c>
      <c r="C5" s="2">
        <v>61033559</v>
      </c>
      <c r="D5" s="3">
        <f>C5+1540716</f>
        <v>62574275</v>
      </c>
      <c r="E5" s="4">
        <f t="shared" ref="E5:I5" si="1">D5+1540716</f>
        <v>64114991</v>
      </c>
      <c r="F5" s="4">
        <f t="shared" si="1"/>
        <v>65655707</v>
      </c>
      <c r="G5" s="4">
        <f t="shared" si="1"/>
        <v>67196423</v>
      </c>
      <c r="H5" s="4">
        <f t="shared" si="1"/>
        <v>68737139</v>
      </c>
      <c r="I5" s="4">
        <f t="shared" si="1"/>
        <v>70277855</v>
      </c>
      <c r="J5" s="4">
        <f>I5+1540716</f>
        <v>71818571</v>
      </c>
      <c r="K5" s="4">
        <f>J5+1540716-3</f>
        <v>73359284</v>
      </c>
      <c r="L5" s="72">
        <f>K5+1540716</f>
        <v>74900000</v>
      </c>
      <c r="N5" s="88"/>
    </row>
    <row r="6" spans="2:14" x14ac:dyDescent="0.3">
      <c r="B6" s="32" t="s">
        <v>12</v>
      </c>
      <c r="C6" s="73">
        <f>C4-C5</f>
        <v>0</v>
      </c>
      <c r="D6" s="73">
        <f t="shared" ref="D6:L6" si="2">D4-D5</f>
        <v>-14877.02500000596</v>
      </c>
      <c r="E6" s="73">
        <f t="shared" si="2"/>
        <v>8391.9243749901652</v>
      </c>
      <c r="F6" s="73">
        <f t="shared" si="2"/>
        <v>70760.497484356165</v>
      </c>
      <c r="G6" s="73">
        <f t="shared" si="2"/>
        <v>173206.18492145836</v>
      </c>
      <c r="H6" s="73">
        <f t="shared" si="2"/>
        <v>316730.91454449296</v>
      </c>
      <c r="I6" s="73">
        <f t="shared" si="2"/>
        <v>502361.66240809858</v>
      </c>
      <c r="J6" s="73">
        <f t="shared" si="2"/>
        <v>731151.07896830142</v>
      </c>
      <c r="K6" s="73">
        <f t="shared" si="2"/>
        <v>1004181.1309425086</v>
      </c>
      <c r="L6" s="74">
        <f t="shared" si="2"/>
        <v>1322551.7592160702</v>
      </c>
      <c r="N6" s="88"/>
    </row>
    <row r="7" spans="2:14" x14ac:dyDescent="0.3">
      <c r="B7" s="17"/>
      <c r="C7" s="8"/>
      <c r="D7" s="8"/>
      <c r="E7" s="8"/>
      <c r="F7" s="8"/>
      <c r="G7" s="8"/>
      <c r="H7" s="8"/>
      <c r="I7" s="8"/>
      <c r="J7" s="8"/>
      <c r="K7" s="8"/>
      <c r="L7" s="14"/>
    </row>
    <row r="8" spans="2:14" x14ac:dyDescent="0.3">
      <c r="B8" s="17"/>
      <c r="C8" s="8"/>
      <c r="D8" s="6" t="s">
        <v>16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31" t="s">
        <v>15</v>
      </c>
      <c r="N8" s="88"/>
    </row>
    <row r="9" spans="2:14" ht="15" thickBot="1" x14ac:dyDescent="0.35">
      <c r="B9" s="75" t="s">
        <v>13</v>
      </c>
      <c r="C9" s="76">
        <f>C4</f>
        <v>61033559</v>
      </c>
      <c r="D9" s="77">
        <f>D5</f>
        <v>62574275</v>
      </c>
      <c r="E9" s="77">
        <f t="shared" ref="E9:L9" si="3">D9*1.025</f>
        <v>64138631.874999993</v>
      </c>
      <c r="F9" s="77">
        <f t="shared" si="3"/>
        <v>65742097.671874985</v>
      </c>
      <c r="G9" s="77">
        <f t="shared" si="3"/>
        <v>67385650.113671854</v>
      </c>
      <c r="H9" s="77">
        <f t="shared" si="3"/>
        <v>69070291.36651364</v>
      </c>
      <c r="I9" s="77">
        <f t="shared" si="3"/>
        <v>70797048.650676474</v>
      </c>
      <c r="J9" s="77">
        <f t="shared" si="3"/>
        <v>72566974.866943374</v>
      </c>
      <c r="K9" s="77">
        <f t="shared" si="3"/>
        <v>74381149.238616958</v>
      </c>
      <c r="L9" s="78">
        <f t="shared" si="3"/>
        <v>76240677.969582379</v>
      </c>
    </row>
    <row r="11" spans="2:14" x14ac:dyDescent="0.3">
      <c r="B11" s="112" t="s">
        <v>47</v>
      </c>
      <c r="C11" s="120">
        <f>C9</f>
        <v>61033559</v>
      </c>
      <c r="D11" s="120">
        <v>62559389</v>
      </c>
      <c r="E11" s="120">
        <f>64085219</f>
        <v>64085219</v>
      </c>
      <c r="F11" s="120">
        <v>68885219</v>
      </c>
      <c r="G11" s="113">
        <f t="shared" ref="G11:J11" si="4">F11*1.025</f>
        <v>70607349.474999994</v>
      </c>
      <c r="H11" s="113">
        <f t="shared" si="4"/>
        <v>72372533.211874992</v>
      </c>
      <c r="I11" s="113">
        <f t="shared" si="4"/>
        <v>74181846.542171866</v>
      </c>
      <c r="J11" s="113">
        <f t="shared" si="4"/>
        <v>76036392.705726162</v>
      </c>
      <c r="K11" s="113">
        <f>J11*1.025</f>
        <v>77937302.523369312</v>
      </c>
      <c r="L11" s="113">
        <f>K11*1.025</f>
        <v>79885735.086453542</v>
      </c>
      <c r="N11" s="110"/>
    </row>
    <row r="12" spans="2:14" x14ac:dyDescent="0.3">
      <c r="B12" s="115" t="s">
        <v>15</v>
      </c>
      <c r="C12" s="113"/>
      <c r="D12" s="114">
        <f>(D11-C11)/C11</f>
        <v>2.4999852949751791E-2</v>
      </c>
      <c r="E12" s="114">
        <f t="shared" ref="E12:L12" si="5">(E11-D11)/D11</f>
        <v>2.4390103937875735E-2</v>
      </c>
      <c r="F12" s="114">
        <f t="shared" si="5"/>
        <v>7.4900266783827329E-2</v>
      </c>
      <c r="G12" s="114">
        <f t="shared" si="5"/>
        <v>2.4999999999999915E-2</v>
      </c>
      <c r="H12" s="114">
        <f t="shared" si="5"/>
        <v>2.4999999999999967E-2</v>
      </c>
      <c r="I12" s="114">
        <f t="shared" si="5"/>
        <v>2.4999999999999991E-2</v>
      </c>
      <c r="J12" s="114">
        <f t="shared" si="5"/>
        <v>2.4999999999999991E-2</v>
      </c>
      <c r="K12" s="114">
        <f t="shared" si="5"/>
        <v>2.4999999999999956E-2</v>
      </c>
      <c r="L12" s="114">
        <f t="shared" si="5"/>
        <v>2.4999999999999963E-2</v>
      </c>
      <c r="N12" s="110"/>
    </row>
    <row r="13" spans="2:14" x14ac:dyDescent="0.3">
      <c r="B13" s="112" t="s">
        <v>50</v>
      </c>
      <c r="C13" s="113"/>
      <c r="D13" s="119">
        <f>D11-D5</f>
        <v>-14886</v>
      </c>
      <c r="E13" s="119">
        <f>E11-E5</f>
        <v>-29772</v>
      </c>
      <c r="F13" s="116">
        <f t="shared" ref="F13:K13" si="6">F11-F5</f>
        <v>3229512</v>
      </c>
      <c r="G13" s="116">
        <f t="shared" si="6"/>
        <v>3410926.474999994</v>
      </c>
      <c r="H13" s="116">
        <f t="shared" si="6"/>
        <v>3635394.2118749917</v>
      </c>
      <c r="I13" s="116">
        <f t="shared" si="6"/>
        <v>3903991.5421718657</v>
      </c>
      <c r="J13" s="116">
        <f t="shared" si="6"/>
        <v>4217821.7057261616</v>
      </c>
      <c r="K13" s="116">
        <f t="shared" si="6"/>
        <v>4578018.5233693123</v>
      </c>
      <c r="L13" s="116">
        <f>L11-L5</f>
        <v>4985735.0864535421</v>
      </c>
      <c r="N13" s="110"/>
    </row>
    <row r="14" spans="2:14" x14ac:dyDescent="0.3">
      <c r="B14" s="112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8">
        <f>SUM(D13:L13)</f>
        <v>27916741.544595867</v>
      </c>
      <c r="N14" s="117" t="s">
        <v>48</v>
      </c>
    </row>
    <row r="15" spans="2:14" ht="15" thickBot="1" x14ac:dyDescent="0.35">
      <c r="N15" s="111" t="s">
        <v>49</v>
      </c>
    </row>
    <row r="16" spans="2:14" x14ac:dyDescent="0.3">
      <c r="B16" s="58" t="s">
        <v>23</v>
      </c>
      <c r="C16" s="23"/>
      <c r="D16" s="24" t="s">
        <v>22</v>
      </c>
      <c r="E16" s="25" t="s">
        <v>15</v>
      </c>
      <c r="F16" s="25" t="s">
        <v>16</v>
      </c>
      <c r="G16" s="25" t="s">
        <v>16</v>
      </c>
      <c r="H16" s="25" t="s">
        <v>16</v>
      </c>
      <c r="I16" s="25" t="s">
        <v>16</v>
      </c>
      <c r="J16" s="25" t="s">
        <v>16</v>
      </c>
      <c r="K16" s="25" t="s">
        <v>16</v>
      </c>
      <c r="L16" s="26" t="s">
        <v>16</v>
      </c>
    </row>
    <row r="17" spans="2:17" x14ac:dyDescent="0.3">
      <c r="B17" s="79"/>
      <c r="C17" s="8"/>
      <c r="D17" s="82">
        <f t="shared" ref="D17:L17" si="7">C19</f>
        <v>61033559</v>
      </c>
      <c r="E17" s="56">
        <f t="shared" si="7"/>
        <v>61033560</v>
      </c>
      <c r="F17" s="56">
        <f t="shared" si="7"/>
        <v>62559398.999999993</v>
      </c>
      <c r="G17" s="56">
        <f t="shared" si="7"/>
        <v>64322341.999999993</v>
      </c>
      <c r="H17" s="56">
        <f t="shared" si="7"/>
        <v>66085284.999999993</v>
      </c>
      <c r="I17" s="56">
        <f t="shared" si="7"/>
        <v>67848228</v>
      </c>
      <c r="J17" s="56">
        <f t="shared" si="7"/>
        <v>69611171</v>
      </c>
      <c r="K17" s="56">
        <f t="shared" si="7"/>
        <v>71374114</v>
      </c>
      <c r="L17" s="59">
        <f t="shared" si="7"/>
        <v>73137057</v>
      </c>
      <c r="N17" s="88"/>
    </row>
    <row r="18" spans="2:17" x14ac:dyDescent="0.3">
      <c r="B18" s="79"/>
      <c r="C18" s="8"/>
      <c r="D18" s="83">
        <v>1</v>
      </c>
      <c r="E18" s="57">
        <v>2.5000000000000001E-2</v>
      </c>
      <c r="F18" s="80">
        <v>1762943</v>
      </c>
      <c r="G18" s="80">
        <v>1762943</v>
      </c>
      <c r="H18" s="80">
        <v>1762943</v>
      </c>
      <c r="I18" s="80">
        <v>1762943</v>
      </c>
      <c r="J18" s="80">
        <v>1762943</v>
      </c>
      <c r="K18" s="80">
        <v>1762943</v>
      </c>
      <c r="L18" s="81">
        <v>1762943</v>
      </c>
    </row>
    <row r="19" spans="2:17" x14ac:dyDescent="0.3">
      <c r="B19" s="38" t="s">
        <v>32</v>
      </c>
      <c r="C19" s="39">
        <f>C4</f>
        <v>61033559</v>
      </c>
      <c r="D19" s="40">
        <f>D17+D18</f>
        <v>61033560</v>
      </c>
      <c r="E19" s="40">
        <f>D19*1.025</f>
        <v>62559398.999999993</v>
      </c>
      <c r="F19" s="40">
        <f t="shared" ref="F19:L19" si="8">F17+F18</f>
        <v>64322341.999999993</v>
      </c>
      <c r="G19" s="40">
        <f t="shared" si="8"/>
        <v>66085284.999999993</v>
      </c>
      <c r="H19" s="40">
        <f t="shared" si="8"/>
        <v>67848228</v>
      </c>
      <c r="I19" s="40">
        <f t="shared" si="8"/>
        <v>69611171</v>
      </c>
      <c r="J19" s="40">
        <f t="shared" si="8"/>
        <v>71374114</v>
      </c>
      <c r="K19" s="40">
        <f t="shared" si="8"/>
        <v>73137057</v>
      </c>
      <c r="L19" s="43">
        <f t="shared" si="8"/>
        <v>74900000</v>
      </c>
    </row>
    <row r="20" spans="2:17" x14ac:dyDescent="0.3">
      <c r="B20" s="17"/>
      <c r="C20" s="28"/>
      <c r="D20" s="27"/>
      <c r="E20" s="27"/>
      <c r="F20" s="28"/>
      <c r="G20" s="28"/>
      <c r="H20" s="28"/>
      <c r="I20" s="28"/>
      <c r="J20" s="28"/>
      <c r="K20" s="28"/>
      <c r="L20" s="29"/>
    </row>
    <row r="21" spans="2:17" x14ac:dyDescent="0.3">
      <c r="B21" s="30" t="s">
        <v>21</v>
      </c>
      <c r="C21" s="28"/>
      <c r="D21" s="41" t="s">
        <v>28</v>
      </c>
      <c r="E21" s="6" t="s">
        <v>15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31" t="s">
        <v>16</v>
      </c>
      <c r="Q21" s="86"/>
    </row>
    <row r="22" spans="2:17" x14ac:dyDescent="0.3">
      <c r="B22" s="12" t="s">
        <v>29</v>
      </c>
      <c r="C22" s="28"/>
      <c r="D22" s="82">
        <v>59775303</v>
      </c>
      <c r="E22" s="56">
        <f>D24</f>
        <v>61269685.574999996</v>
      </c>
      <c r="F22" s="56">
        <f>E24</f>
        <v>62801427.714374989</v>
      </c>
      <c r="G22" s="56">
        <f t="shared" ref="G22:K22" si="9">F24</f>
        <v>64529794.714374989</v>
      </c>
      <c r="H22" s="56">
        <f t="shared" si="9"/>
        <v>66258161.714374989</v>
      </c>
      <c r="I22" s="56">
        <f t="shared" si="9"/>
        <v>67986528.714374989</v>
      </c>
      <c r="J22" s="56">
        <f t="shared" si="9"/>
        <v>69714895.714374989</v>
      </c>
      <c r="K22" s="56">
        <f t="shared" si="9"/>
        <v>71443262.714374989</v>
      </c>
      <c r="L22" s="59">
        <f>K24</f>
        <v>73171629.714374989</v>
      </c>
      <c r="Q22" s="82"/>
    </row>
    <row r="23" spans="2:17" x14ac:dyDescent="0.3">
      <c r="B23" s="30"/>
      <c r="C23" s="28"/>
      <c r="D23" s="45">
        <v>2.5000000000000001E-2</v>
      </c>
      <c r="E23" s="57">
        <f>D23</f>
        <v>2.5000000000000001E-2</v>
      </c>
      <c r="F23" s="80">
        <v>1728367</v>
      </c>
      <c r="G23" s="80">
        <v>1728367</v>
      </c>
      <c r="H23" s="80">
        <v>1728367</v>
      </c>
      <c r="I23" s="80">
        <v>1728367</v>
      </c>
      <c r="J23" s="80">
        <v>1728367</v>
      </c>
      <c r="K23" s="80">
        <v>1728367</v>
      </c>
      <c r="L23" s="81">
        <v>1728370</v>
      </c>
    </row>
    <row r="24" spans="2:17" x14ac:dyDescent="0.3">
      <c r="B24" s="46" t="s">
        <v>25</v>
      </c>
      <c r="C24" s="47">
        <f>C19</f>
        <v>61033559</v>
      </c>
      <c r="D24" s="48">
        <f>D22*1.025</f>
        <v>61269685.574999996</v>
      </c>
      <c r="E24" s="48">
        <f>E22*1.025</f>
        <v>62801427.714374989</v>
      </c>
      <c r="F24" s="48">
        <f>F22+F23</f>
        <v>64529794.714374989</v>
      </c>
      <c r="G24" s="48">
        <f t="shared" ref="G24:K24" si="10">G22+G23</f>
        <v>66258161.714374989</v>
      </c>
      <c r="H24" s="48">
        <f t="shared" si="10"/>
        <v>67986528.714374989</v>
      </c>
      <c r="I24" s="48">
        <f t="shared" si="10"/>
        <v>69714895.714374989</v>
      </c>
      <c r="J24" s="48">
        <f t="shared" si="10"/>
        <v>71443262.714374989</v>
      </c>
      <c r="K24" s="48">
        <f t="shared" si="10"/>
        <v>73171629.714374989</v>
      </c>
      <c r="L24" s="44">
        <f>L22+L23</f>
        <v>74899999.714374989</v>
      </c>
      <c r="N24" s="84"/>
    </row>
    <row r="25" spans="2:17" x14ac:dyDescent="0.3">
      <c r="B25" s="32" t="s">
        <v>26</v>
      </c>
      <c r="C25" s="8"/>
      <c r="D25" s="33">
        <f t="shared" ref="D25:K25" si="11">D24-D19</f>
        <v>236125.57499999553</v>
      </c>
      <c r="E25" s="33">
        <f t="shared" si="11"/>
        <v>242028.71437499672</v>
      </c>
      <c r="F25" s="33">
        <f t="shared" si="11"/>
        <v>207452.71437499672</v>
      </c>
      <c r="G25" s="33">
        <f t="shared" si="11"/>
        <v>172876.71437499672</v>
      </c>
      <c r="H25" s="33">
        <f t="shared" si="11"/>
        <v>138300.71437498927</v>
      </c>
      <c r="I25" s="33">
        <f t="shared" si="11"/>
        <v>103724.71437498927</v>
      </c>
      <c r="J25" s="33">
        <f t="shared" si="11"/>
        <v>69148.714374989271</v>
      </c>
      <c r="K25" s="33">
        <f t="shared" si="11"/>
        <v>34572.714374989271</v>
      </c>
      <c r="L25" s="34">
        <v>0</v>
      </c>
    </row>
    <row r="26" spans="2:17" ht="15" thickBot="1" x14ac:dyDescent="0.3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35"/>
    </row>
    <row r="27" spans="2:17" x14ac:dyDescent="0.3">
      <c r="D27" s="5"/>
      <c r="N27" s="85"/>
    </row>
    <row r="28" spans="2:17" ht="15" thickBot="1" x14ac:dyDescent="0.35"/>
    <row r="29" spans="2:17" x14ac:dyDescent="0.3">
      <c r="B29" s="9" t="s">
        <v>19</v>
      </c>
      <c r="C29" s="10" t="s">
        <v>0</v>
      </c>
      <c r="D29" s="49" t="s">
        <v>1</v>
      </c>
      <c r="E29" s="10" t="s">
        <v>2</v>
      </c>
      <c r="F29" s="10" t="s">
        <v>3</v>
      </c>
      <c r="G29" s="10" t="s">
        <v>4</v>
      </c>
      <c r="H29" s="10" t="s">
        <v>5</v>
      </c>
      <c r="I29" s="10" t="s">
        <v>6</v>
      </c>
      <c r="J29" s="10" t="s">
        <v>7</v>
      </c>
      <c r="K29" s="10" t="s">
        <v>8</v>
      </c>
      <c r="L29" s="11" t="s">
        <v>9</v>
      </c>
    </row>
    <row r="30" spans="2:17" x14ac:dyDescent="0.3">
      <c r="B30" s="12" t="s">
        <v>17</v>
      </c>
      <c r="C30" s="13"/>
      <c r="D30" s="50">
        <f t="shared" ref="D30:K30" si="12">E30/1.025</f>
        <v>37.426043629077</v>
      </c>
      <c r="E30" s="13">
        <f t="shared" si="12"/>
        <v>38.361694719803921</v>
      </c>
      <c r="F30" s="13">
        <f t="shared" si="12"/>
        <v>39.320737087799017</v>
      </c>
      <c r="G30" s="13">
        <f t="shared" si="12"/>
        <v>40.303755514993988</v>
      </c>
      <c r="H30" s="13">
        <f t="shared" si="12"/>
        <v>41.311349402868835</v>
      </c>
      <c r="I30" s="13">
        <f t="shared" si="12"/>
        <v>42.344133137940553</v>
      </c>
      <c r="J30" s="13">
        <f t="shared" si="12"/>
        <v>43.402736466389065</v>
      </c>
      <c r="K30" s="13">
        <f t="shared" si="12"/>
        <v>44.487804878048784</v>
      </c>
      <c r="L30" s="14">
        <v>45.6</v>
      </c>
    </row>
    <row r="31" spans="2:17" x14ac:dyDescent="0.3">
      <c r="B31" s="15" t="s">
        <v>18</v>
      </c>
      <c r="C31" s="8"/>
      <c r="D31" s="51">
        <v>3.1</v>
      </c>
      <c r="E31" s="7">
        <v>3.6</v>
      </c>
      <c r="F31" s="7">
        <v>3.6</v>
      </c>
      <c r="G31" s="7">
        <v>3.4</v>
      </c>
      <c r="H31" s="7">
        <v>4.5</v>
      </c>
      <c r="I31" s="7">
        <v>6.2</v>
      </c>
      <c r="J31" s="7">
        <v>7.4</v>
      </c>
      <c r="K31" s="7">
        <v>9.1</v>
      </c>
      <c r="L31" s="16">
        <v>11</v>
      </c>
    </row>
    <row r="32" spans="2:17" x14ac:dyDescent="0.3">
      <c r="B32" s="17"/>
      <c r="C32" s="54"/>
      <c r="D32" s="55" t="s">
        <v>31</v>
      </c>
      <c r="E32" s="18">
        <f t="shared" ref="E32:L32" si="13">E30+E31</f>
        <v>41.961694719803923</v>
      </c>
      <c r="F32" s="18">
        <f t="shared" si="13"/>
        <v>42.920737087799019</v>
      </c>
      <c r="G32" s="18">
        <f t="shared" si="13"/>
        <v>43.703755514993986</v>
      </c>
      <c r="H32" s="18">
        <f t="shared" si="13"/>
        <v>45.811349402868835</v>
      </c>
      <c r="I32" s="18">
        <f t="shared" si="13"/>
        <v>48.544133137940555</v>
      </c>
      <c r="J32" s="18">
        <f t="shared" si="13"/>
        <v>50.802736466389064</v>
      </c>
      <c r="K32" s="18">
        <f t="shared" si="13"/>
        <v>53.587804878048786</v>
      </c>
      <c r="L32" s="19">
        <f t="shared" si="13"/>
        <v>56.6</v>
      </c>
    </row>
    <row r="33" spans="2:12" ht="15" thickBot="1" x14ac:dyDescent="0.3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20</v>
      </c>
    </row>
    <row r="34" spans="2:12" ht="15" thickBot="1" x14ac:dyDescent="0.35"/>
    <row r="35" spans="2:12" x14ac:dyDescent="0.3">
      <c r="B35" s="9" t="s">
        <v>24</v>
      </c>
      <c r="C35" s="10"/>
      <c r="D35" s="10" t="s">
        <v>1</v>
      </c>
      <c r="E35" s="10" t="s">
        <v>2</v>
      </c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10" t="s">
        <v>8</v>
      </c>
      <c r="L35" s="11" t="s">
        <v>9</v>
      </c>
    </row>
    <row r="36" spans="2:12" ht="15" thickBot="1" x14ac:dyDescent="0.35">
      <c r="B36" s="42" t="s">
        <v>20</v>
      </c>
      <c r="C36" s="21"/>
      <c r="D36" s="36">
        <v>7170</v>
      </c>
      <c r="E36" s="36">
        <v>7505</v>
      </c>
      <c r="F36" s="36">
        <v>7535</v>
      </c>
      <c r="G36" s="36">
        <v>7575</v>
      </c>
      <c r="H36" s="36">
        <v>7624</v>
      </c>
      <c r="I36" s="36">
        <v>7684</v>
      </c>
      <c r="J36" s="36">
        <v>7664</v>
      </c>
      <c r="K36" s="36">
        <v>7714</v>
      </c>
      <c r="L36" s="37">
        <v>7813</v>
      </c>
    </row>
    <row r="37" spans="2:12" ht="15" thickBot="1" x14ac:dyDescent="0.35"/>
    <row r="38" spans="2:12" x14ac:dyDescent="0.3">
      <c r="B38" s="60"/>
      <c r="C38" s="10"/>
      <c r="D38" s="10" t="s">
        <v>1</v>
      </c>
      <c r="E38" s="10" t="s">
        <v>2</v>
      </c>
      <c r="F38" s="10" t="s">
        <v>3</v>
      </c>
      <c r="G38" s="10" t="s">
        <v>4</v>
      </c>
      <c r="H38" s="10" t="s">
        <v>5</v>
      </c>
      <c r="I38" s="10" t="s">
        <v>6</v>
      </c>
      <c r="J38" s="10" t="s">
        <v>7</v>
      </c>
      <c r="K38" s="10" t="s">
        <v>8</v>
      </c>
      <c r="L38" s="11" t="s">
        <v>9</v>
      </c>
    </row>
    <row r="39" spans="2:12" x14ac:dyDescent="0.3">
      <c r="B39" s="38" t="s">
        <v>27</v>
      </c>
      <c r="C39" s="61"/>
      <c r="D39" s="62">
        <f t="shared" ref="D39:L39" si="14">D19/D36</f>
        <v>8512.3514644351471</v>
      </c>
      <c r="E39" s="61">
        <f t="shared" si="14"/>
        <v>8335.6960692871417</v>
      </c>
      <c r="F39" s="61">
        <f t="shared" si="14"/>
        <v>8536.4753815527529</v>
      </c>
      <c r="G39" s="61">
        <f t="shared" si="14"/>
        <v>8724.1300330032991</v>
      </c>
      <c r="H39" s="61">
        <f t="shared" si="14"/>
        <v>8899.2953830010501</v>
      </c>
      <c r="I39" s="61">
        <f t="shared" si="14"/>
        <v>9059.2362051015098</v>
      </c>
      <c r="J39" s="61">
        <f t="shared" si="14"/>
        <v>9312.9063152400831</v>
      </c>
      <c r="K39" s="61">
        <f t="shared" si="14"/>
        <v>9481.0807622504544</v>
      </c>
      <c r="L39" s="63">
        <f t="shared" si="14"/>
        <v>9586.5864584666579</v>
      </c>
    </row>
    <row r="40" spans="2:12" ht="15" thickBot="1" x14ac:dyDescent="0.35">
      <c r="B40" s="64" t="s">
        <v>30</v>
      </c>
      <c r="C40" s="36"/>
      <c r="D40" s="65">
        <f>D24/D36</f>
        <v>8545.2839016736398</v>
      </c>
      <c r="E40" s="36">
        <f t="shared" ref="E40:K40" si="15">E24/E36</f>
        <v>8367.9450652065279</v>
      </c>
      <c r="F40" s="36">
        <f t="shared" si="15"/>
        <v>8564.0072613636348</v>
      </c>
      <c r="G40" s="36">
        <f t="shared" si="15"/>
        <v>8746.9520415016486</v>
      </c>
      <c r="H40" s="36">
        <f t="shared" si="15"/>
        <v>8917.4355606472964</v>
      </c>
      <c r="I40" s="36">
        <f t="shared" si="15"/>
        <v>9072.7349966651473</v>
      </c>
      <c r="J40" s="36">
        <f t="shared" si="15"/>
        <v>9321.9288510405786</v>
      </c>
      <c r="K40" s="36">
        <f t="shared" si="15"/>
        <v>9485.562576403292</v>
      </c>
      <c r="L40" s="37">
        <f>L24/L36</f>
        <v>9586.5864219089963</v>
      </c>
    </row>
    <row r="43" spans="2:12" x14ac:dyDescent="0.3">
      <c r="B43" s="53" t="s">
        <v>46</v>
      </c>
      <c r="C43" s="53"/>
      <c r="D43" s="53"/>
      <c r="E43" s="53"/>
      <c r="F43" s="52"/>
      <c r="G43" s="52"/>
      <c r="H43" s="52"/>
      <c r="I43" s="52"/>
      <c r="J43" s="52"/>
    </row>
    <row r="50" spans="2:14" x14ac:dyDescent="0.3">
      <c r="B50" s="97" t="s">
        <v>33</v>
      </c>
      <c r="C50" s="98"/>
      <c r="D50" s="98"/>
      <c r="E50" s="95"/>
      <c r="F50" s="95"/>
      <c r="G50" s="95"/>
      <c r="H50" s="95"/>
      <c r="N50" s="87"/>
    </row>
    <row r="51" spans="2:14" s="95" customFormat="1" x14ac:dyDescent="0.3">
      <c r="B51" s="91" t="s">
        <v>43</v>
      </c>
      <c r="C51" s="100">
        <v>8132</v>
      </c>
      <c r="D51" s="100">
        <v>8132</v>
      </c>
      <c r="N51" s="96"/>
    </row>
    <row r="52" spans="2:14" s="95" customFormat="1" x14ac:dyDescent="0.3">
      <c r="B52" s="99" t="s">
        <v>15</v>
      </c>
      <c r="C52" s="95">
        <v>2.5</v>
      </c>
      <c r="D52" s="95">
        <v>1.5</v>
      </c>
      <c r="N52" s="96"/>
    </row>
    <row r="53" spans="2:14" s="95" customFormat="1" x14ac:dyDescent="0.3">
      <c r="B53" s="94"/>
      <c r="N53" s="96"/>
    </row>
    <row r="54" spans="2:14" x14ac:dyDescent="0.3">
      <c r="B54" s="91" t="s">
        <v>34</v>
      </c>
      <c r="C54" s="88">
        <f>D36</f>
        <v>7170</v>
      </c>
      <c r="D54" s="88">
        <f>D36</f>
        <v>7170</v>
      </c>
      <c r="N54" s="87"/>
    </row>
    <row r="55" spans="2:14" x14ac:dyDescent="0.3">
      <c r="B55" s="91" t="s">
        <v>40</v>
      </c>
      <c r="C55" s="89">
        <f>8336.862343</f>
        <v>8336.8623430000007</v>
      </c>
      <c r="D55" s="89">
        <f>D51*1.015</f>
        <v>8253.98</v>
      </c>
    </row>
    <row r="56" spans="2:14" x14ac:dyDescent="0.3">
      <c r="B56" s="93" t="s">
        <v>35</v>
      </c>
      <c r="C56" s="90">
        <f>C54*C55</f>
        <v>59775302.999310002</v>
      </c>
      <c r="D56" s="90">
        <f>D54*D55</f>
        <v>59181036.599999994</v>
      </c>
    </row>
    <row r="57" spans="2:14" x14ac:dyDescent="0.3">
      <c r="B57" s="91"/>
    </row>
    <row r="58" spans="2:14" x14ac:dyDescent="0.3">
      <c r="B58" s="91"/>
    </row>
    <row r="59" spans="2:14" x14ac:dyDescent="0.3">
      <c r="B59" s="91" t="s">
        <v>36</v>
      </c>
      <c r="C59" s="89">
        <v>7536</v>
      </c>
      <c r="D59" s="89">
        <v>7536</v>
      </c>
    </row>
    <row r="60" spans="2:14" x14ac:dyDescent="0.3">
      <c r="B60" s="91" t="s">
        <v>37</v>
      </c>
      <c r="C60" s="89">
        <v>7498</v>
      </c>
      <c r="D60" s="89">
        <v>7498</v>
      </c>
    </row>
    <row r="61" spans="2:14" x14ac:dyDescent="0.3">
      <c r="B61" s="91" t="s">
        <v>38</v>
      </c>
      <c r="C61" s="92">
        <v>7505</v>
      </c>
      <c r="D61" s="92">
        <v>7505</v>
      </c>
    </row>
    <row r="62" spans="2:14" x14ac:dyDescent="0.3">
      <c r="B62" s="91" t="s">
        <v>39</v>
      </c>
      <c r="C62" s="88">
        <f>(C59+C60+C61)/3</f>
        <v>7513</v>
      </c>
      <c r="D62" s="88">
        <f>(D59+D60+D61)/3</f>
        <v>7513</v>
      </c>
    </row>
    <row r="64" spans="2:14" x14ac:dyDescent="0.3">
      <c r="B64" s="91" t="s">
        <v>40</v>
      </c>
      <c r="C64" s="88">
        <f>C55</f>
        <v>8336.8623430000007</v>
      </c>
      <c r="D64" s="88">
        <f>D55</f>
        <v>8253.98</v>
      </c>
    </row>
    <row r="65" spans="2:4" x14ac:dyDescent="0.3">
      <c r="B65" s="93" t="s">
        <v>41</v>
      </c>
      <c r="C65" s="90">
        <f>C64*C62</f>
        <v>62634846.782959007</v>
      </c>
      <c r="D65" s="90">
        <f>D64*D62</f>
        <v>62012151.739999995</v>
      </c>
    </row>
    <row r="66" spans="2:4" x14ac:dyDescent="0.3">
      <c r="B66" s="101" t="s">
        <v>44</v>
      </c>
      <c r="C66" s="102">
        <v>-61033560</v>
      </c>
      <c r="D66" s="102">
        <v>-61033560</v>
      </c>
    </row>
    <row r="67" spans="2:4" x14ac:dyDescent="0.3">
      <c r="C67" s="89"/>
      <c r="D67" s="89"/>
    </row>
    <row r="68" spans="2:4" x14ac:dyDescent="0.3">
      <c r="B68" s="103" t="s">
        <v>42</v>
      </c>
      <c r="C68" s="104">
        <f>C65+C66</f>
        <v>1601286.7829590067</v>
      </c>
      <c r="D68" s="104">
        <f>D65+D66</f>
        <v>978591.73999999464</v>
      </c>
    </row>
  </sheetData>
  <pageMargins left="0.7" right="0.7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9572-EA70-4539-9240-3974DF3841CD}">
  <sheetPr>
    <pageSetUpPr fitToPage="1"/>
  </sheetPr>
  <dimension ref="B1:Q68"/>
  <sheetViews>
    <sheetView view="pageLayout" zoomScaleNormal="85" workbookViewId="0">
      <selection activeCell="C14" sqref="C14"/>
    </sheetView>
  </sheetViews>
  <sheetFormatPr defaultRowHeight="14.4" x14ac:dyDescent="0.3"/>
  <cols>
    <col min="1" max="1" width="4.6640625" customWidth="1"/>
    <col min="2" max="2" width="37.5546875" customWidth="1"/>
    <col min="3" max="3" width="13.44140625" customWidth="1"/>
    <col min="4" max="4" width="13" customWidth="1"/>
    <col min="5" max="5" width="12.5546875" customWidth="1"/>
    <col min="6" max="6" width="11.88671875" customWidth="1"/>
    <col min="7" max="11" width="13.109375" bestFit="1" customWidth="1"/>
    <col min="12" max="12" width="14.33203125" customWidth="1"/>
    <col min="13" max="13" width="14.5546875" customWidth="1"/>
    <col min="14" max="14" width="16.5546875" customWidth="1"/>
    <col min="15" max="15" width="11.33203125" bestFit="1" customWidth="1"/>
  </cols>
  <sheetData>
    <row r="1" spans="2:14" ht="15" thickBot="1" x14ac:dyDescent="0.35"/>
    <row r="2" spans="2:14" x14ac:dyDescent="0.3">
      <c r="B2" s="66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67"/>
    </row>
    <row r="3" spans="2:14" x14ac:dyDescent="0.3">
      <c r="B3" s="17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68" t="s">
        <v>9</v>
      </c>
      <c r="N3" s="110"/>
    </row>
    <row r="4" spans="2:14" x14ac:dyDescent="0.3">
      <c r="B4" s="12" t="s">
        <v>10</v>
      </c>
      <c r="C4" s="62">
        <v>61033559</v>
      </c>
      <c r="D4" s="69">
        <f>C4*1.025</f>
        <v>62559397.974999994</v>
      </c>
      <c r="E4" s="70">
        <f>D4*1.025</f>
        <v>64123382.92437499</v>
      </c>
      <c r="F4" s="70">
        <f>E4*1.025</f>
        <v>65726467.497484356</v>
      </c>
      <c r="G4" s="70">
        <f t="shared" ref="G4:L4" si="0">F4*1.025</f>
        <v>67369629.184921458</v>
      </c>
      <c r="H4" s="70">
        <f t="shared" si="0"/>
        <v>69053869.914544493</v>
      </c>
      <c r="I4" s="70">
        <f t="shared" si="0"/>
        <v>70780216.662408099</v>
      </c>
      <c r="J4" s="70">
        <f t="shared" si="0"/>
        <v>72549722.078968301</v>
      </c>
      <c r="K4" s="70">
        <f t="shared" si="0"/>
        <v>74363465.130942509</v>
      </c>
      <c r="L4" s="71">
        <f t="shared" si="0"/>
        <v>76222551.75921607</v>
      </c>
    </row>
    <row r="5" spans="2:14" x14ac:dyDescent="0.3">
      <c r="B5" s="12" t="s">
        <v>11</v>
      </c>
      <c r="C5" s="2">
        <v>61033559</v>
      </c>
      <c r="D5" s="3">
        <f>C5+1540716</f>
        <v>62574275</v>
      </c>
      <c r="E5" s="4">
        <f t="shared" ref="E5:I5" si="1">D5+1540716</f>
        <v>64114991</v>
      </c>
      <c r="F5" s="4">
        <f t="shared" si="1"/>
        <v>65655707</v>
      </c>
      <c r="G5" s="4">
        <f t="shared" si="1"/>
        <v>67196423</v>
      </c>
      <c r="H5" s="4">
        <f t="shared" si="1"/>
        <v>68737139</v>
      </c>
      <c r="I5" s="4">
        <f t="shared" si="1"/>
        <v>70277855</v>
      </c>
      <c r="J5" s="4">
        <f>I5+1540716</f>
        <v>71818571</v>
      </c>
      <c r="K5" s="4">
        <f>J5+1540716-3</f>
        <v>73359284</v>
      </c>
      <c r="L5" s="72">
        <f>K5+1540716</f>
        <v>74900000</v>
      </c>
      <c r="N5" s="88"/>
    </row>
    <row r="6" spans="2:14" x14ac:dyDescent="0.3">
      <c r="B6" s="32" t="s">
        <v>12</v>
      </c>
      <c r="C6" s="73">
        <f>C4-C5</f>
        <v>0</v>
      </c>
      <c r="D6" s="73">
        <f t="shared" ref="D6:L6" si="2">D4-D5</f>
        <v>-14877.02500000596</v>
      </c>
      <c r="E6" s="73">
        <f t="shared" si="2"/>
        <v>8391.9243749901652</v>
      </c>
      <c r="F6" s="73">
        <f t="shared" si="2"/>
        <v>70760.497484356165</v>
      </c>
      <c r="G6" s="73">
        <f t="shared" si="2"/>
        <v>173206.18492145836</v>
      </c>
      <c r="H6" s="73">
        <f t="shared" si="2"/>
        <v>316730.91454449296</v>
      </c>
      <c r="I6" s="73">
        <f t="shared" si="2"/>
        <v>502361.66240809858</v>
      </c>
      <c r="J6" s="73">
        <f t="shared" si="2"/>
        <v>731151.07896830142</v>
      </c>
      <c r="K6" s="73">
        <f t="shared" si="2"/>
        <v>1004181.1309425086</v>
      </c>
      <c r="L6" s="74">
        <f t="shared" si="2"/>
        <v>1322551.7592160702</v>
      </c>
      <c r="N6" s="88"/>
    </row>
    <row r="7" spans="2:14" x14ac:dyDescent="0.3">
      <c r="B7" s="17"/>
      <c r="C7" s="8"/>
      <c r="D7" s="8"/>
      <c r="E7" s="8"/>
      <c r="F7" s="8"/>
      <c r="G7" s="8"/>
      <c r="H7" s="8"/>
      <c r="I7" s="8"/>
      <c r="J7" s="8"/>
      <c r="K7" s="8"/>
      <c r="L7" s="14"/>
    </row>
    <row r="8" spans="2:14" x14ac:dyDescent="0.3">
      <c r="B8" s="17"/>
      <c r="C8" s="8"/>
      <c r="D8" s="6" t="s">
        <v>16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31" t="s">
        <v>15</v>
      </c>
      <c r="N8" s="88"/>
    </row>
    <row r="9" spans="2:14" ht="15" thickBot="1" x14ac:dyDescent="0.35">
      <c r="B9" s="75" t="s">
        <v>13</v>
      </c>
      <c r="C9" s="76">
        <f>C4</f>
        <v>61033559</v>
      </c>
      <c r="D9" s="77">
        <f>D5</f>
        <v>62574275</v>
      </c>
      <c r="E9" s="77">
        <f t="shared" ref="E9:L9" si="3">D9*1.025</f>
        <v>64138631.874999993</v>
      </c>
      <c r="F9" s="77">
        <f t="shared" si="3"/>
        <v>65742097.671874985</v>
      </c>
      <c r="G9" s="77">
        <f t="shared" si="3"/>
        <v>67385650.113671854</v>
      </c>
      <c r="H9" s="77">
        <f t="shared" si="3"/>
        <v>69070291.36651364</v>
      </c>
      <c r="I9" s="77">
        <f t="shared" si="3"/>
        <v>70797048.650676474</v>
      </c>
      <c r="J9" s="77">
        <f t="shared" si="3"/>
        <v>72566974.866943374</v>
      </c>
      <c r="K9" s="77">
        <f t="shared" si="3"/>
        <v>74381149.238616958</v>
      </c>
      <c r="L9" s="78">
        <f t="shared" si="3"/>
        <v>76240677.969582379</v>
      </c>
    </row>
    <row r="11" spans="2:14" x14ac:dyDescent="0.3">
      <c r="B11" s="112" t="s">
        <v>47</v>
      </c>
      <c r="C11" s="120">
        <f>C9</f>
        <v>61033559</v>
      </c>
      <c r="D11" s="120">
        <v>62559389</v>
      </c>
      <c r="E11" s="120">
        <f>64085219</f>
        <v>64085219</v>
      </c>
      <c r="F11" s="120">
        <v>68885219</v>
      </c>
      <c r="G11" s="113">
        <f>F11+12400000</f>
        <v>81285219</v>
      </c>
      <c r="H11" s="113">
        <f t="shared" ref="H11:J11" si="4">G11*1.025</f>
        <v>83317349.474999994</v>
      </c>
      <c r="I11" s="113">
        <f t="shared" si="4"/>
        <v>85400283.211874992</v>
      </c>
      <c r="J11" s="113">
        <f t="shared" si="4"/>
        <v>87535290.292171866</v>
      </c>
      <c r="K11" s="113">
        <f>J11*1.025</f>
        <v>89723672.549476162</v>
      </c>
      <c r="L11" s="113">
        <f>K11*1.025</f>
        <v>91966764.363213062</v>
      </c>
      <c r="N11" s="110"/>
    </row>
    <row r="12" spans="2:14" x14ac:dyDescent="0.3">
      <c r="B12" s="115" t="s">
        <v>15</v>
      </c>
      <c r="C12" s="113"/>
      <c r="D12" s="114">
        <f>(D11-C11)/C11</f>
        <v>2.4999852949751791E-2</v>
      </c>
      <c r="E12" s="114">
        <f t="shared" ref="E12:L12" si="5">(E11-D11)/D11</f>
        <v>2.4390103937875735E-2</v>
      </c>
      <c r="F12" s="114">
        <f t="shared" si="5"/>
        <v>7.4900266783827329E-2</v>
      </c>
      <c r="G12" s="114">
        <f t="shared" si="5"/>
        <v>0.18000958957537755</v>
      </c>
      <c r="H12" s="114">
        <f t="shared" si="5"/>
        <v>2.4999999999999925E-2</v>
      </c>
      <c r="I12" s="114">
        <f t="shared" si="5"/>
        <v>2.4999999999999974E-2</v>
      </c>
      <c r="J12" s="114">
        <f t="shared" si="5"/>
        <v>2.4999999999999991E-2</v>
      </c>
      <c r="K12" s="114">
        <f t="shared" si="5"/>
        <v>2.4999999999999991E-2</v>
      </c>
      <c r="L12" s="114">
        <f t="shared" si="5"/>
        <v>2.4999999999999963E-2</v>
      </c>
      <c r="N12" s="110"/>
    </row>
    <row r="13" spans="2:14" x14ac:dyDescent="0.3">
      <c r="B13" s="112" t="s">
        <v>50</v>
      </c>
      <c r="C13" s="113"/>
      <c r="D13" s="119">
        <f>D11-D5</f>
        <v>-14886</v>
      </c>
      <c r="E13" s="119">
        <f>E11-E5</f>
        <v>-29772</v>
      </c>
      <c r="F13" s="116">
        <f t="shared" ref="F13:K13" si="6">F11-F5</f>
        <v>3229512</v>
      </c>
      <c r="G13" s="116">
        <f t="shared" si="6"/>
        <v>14088796</v>
      </c>
      <c r="H13" s="116">
        <f t="shared" si="6"/>
        <v>14580210.474999994</v>
      </c>
      <c r="I13" s="116">
        <f t="shared" si="6"/>
        <v>15122428.211874992</v>
      </c>
      <c r="J13" s="116">
        <f t="shared" si="6"/>
        <v>15716719.292171866</v>
      </c>
      <c r="K13" s="116">
        <f t="shared" si="6"/>
        <v>16364388.549476162</v>
      </c>
      <c r="L13" s="116">
        <f>L11-L5</f>
        <v>17066764.363213062</v>
      </c>
      <c r="N13" s="110"/>
    </row>
    <row r="14" spans="2:14" x14ac:dyDescent="0.3">
      <c r="B14" s="112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8">
        <f>SUM(D13:L13)</f>
        <v>96124160.891736075</v>
      </c>
      <c r="N14" s="117" t="s">
        <v>48</v>
      </c>
    </row>
    <row r="15" spans="2:14" ht="15" thickBot="1" x14ac:dyDescent="0.35">
      <c r="N15" s="111" t="s">
        <v>49</v>
      </c>
    </row>
    <row r="16" spans="2:14" x14ac:dyDescent="0.3">
      <c r="B16" s="58" t="s">
        <v>23</v>
      </c>
      <c r="C16" s="23"/>
      <c r="D16" s="24" t="s">
        <v>22</v>
      </c>
      <c r="E16" s="25" t="s">
        <v>15</v>
      </c>
      <c r="F16" s="25" t="s">
        <v>16</v>
      </c>
      <c r="G16" s="25" t="s">
        <v>16</v>
      </c>
      <c r="H16" s="25" t="s">
        <v>16</v>
      </c>
      <c r="I16" s="25" t="s">
        <v>16</v>
      </c>
      <c r="J16" s="25" t="s">
        <v>16</v>
      </c>
      <c r="K16" s="25" t="s">
        <v>16</v>
      </c>
      <c r="L16" s="26" t="s">
        <v>16</v>
      </c>
    </row>
    <row r="17" spans="2:17" x14ac:dyDescent="0.3">
      <c r="B17" s="79"/>
      <c r="C17" s="8"/>
      <c r="D17" s="82">
        <f t="shared" ref="D17:L17" si="7">C19</f>
        <v>61033559</v>
      </c>
      <c r="E17" s="56">
        <f t="shared" si="7"/>
        <v>61033560</v>
      </c>
      <c r="F17" s="56">
        <f t="shared" si="7"/>
        <v>62559398.999999993</v>
      </c>
      <c r="G17" s="56">
        <f t="shared" si="7"/>
        <v>64322341.999999993</v>
      </c>
      <c r="H17" s="56">
        <f t="shared" si="7"/>
        <v>66085284.999999993</v>
      </c>
      <c r="I17" s="56">
        <f t="shared" si="7"/>
        <v>67848228</v>
      </c>
      <c r="J17" s="56">
        <f t="shared" si="7"/>
        <v>69611171</v>
      </c>
      <c r="K17" s="56">
        <f t="shared" si="7"/>
        <v>71374114</v>
      </c>
      <c r="L17" s="59">
        <f t="shared" si="7"/>
        <v>73137057</v>
      </c>
      <c r="N17" s="88"/>
    </row>
    <row r="18" spans="2:17" x14ac:dyDescent="0.3">
      <c r="B18" s="79"/>
      <c r="C18" s="8"/>
      <c r="D18" s="83">
        <v>1</v>
      </c>
      <c r="E18" s="57">
        <v>2.5000000000000001E-2</v>
      </c>
      <c r="F18" s="80">
        <v>1762943</v>
      </c>
      <c r="G18" s="80">
        <v>1762943</v>
      </c>
      <c r="H18" s="80">
        <v>1762943</v>
      </c>
      <c r="I18" s="80">
        <v>1762943</v>
      </c>
      <c r="J18" s="80">
        <v>1762943</v>
      </c>
      <c r="K18" s="80">
        <v>1762943</v>
      </c>
      <c r="L18" s="81">
        <v>1762943</v>
      </c>
    </row>
    <row r="19" spans="2:17" x14ac:dyDescent="0.3">
      <c r="B19" s="38" t="s">
        <v>32</v>
      </c>
      <c r="C19" s="39">
        <f>C4</f>
        <v>61033559</v>
      </c>
      <c r="D19" s="40">
        <f>D17+D18</f>
        <v>61033560</v>
      </c>
      <c r="E19" s="40">
        <f>D19*1.025</f>
        <v>62559398.999999993</v>
      </c>
      <c r="F19" s="40">
        <f t="shared" ref="F19:L19" si="8">F17+F18</f>
        <v>64322341.999999993</v>
      </c>
      <c r="G19" s="40">
        <f t="shared" si="8"/>
        <v>66085284.999999993</v>
      </c>
      <c r="H19" s="40">
        <f t="shared" si="8"/>
        <v>67848228</v>
      </c>
      <c r="I19" s="40">
        <f t="shared" si="8"/>
        <v>69611171</v>
      </c>
      <c r="J19" s="40">
        <f t="shared" si="8"/>
        <v>71374114</v>
      </c>
      <c r="K19" s="40">
        <f t="shared" si="8"/>
        <v>73137057</v>
      </c>
      <c r="L19" s="43">
        <f t="shared" si="8"/>
        <v>74900000</v>
      </c>
    </row>
    <row r="20" spans="2:17" x14ac:dyDescent="0.3">
      <c r="B20" s="17"/>
      <c r="C20" s="28"/>
      <c r="D20" s="27"/>
      <c r="E20" s="27"/>
      <c r="F20" s="28"/>
      <c r="G20" s="28"/>
      <c r="H20" s="28"/>
      <c r="I20" s="28"/>
      <c r="J20" s="28"/>
      <c r="K20" s="28"/>
      <c r="L20" s="29"/>
    </row>
    <row r="21" spans="2:17" x14ac:dyDescent="0.3">
      <c r="B21" s="30" t="s">
        <v>21</v>
      </c>
      <c r="C21" s="28"/>
      <c r="D21" s="41" t="s">
        <v>28</v>
      </c>
      <c r="E21" s="6" t="s">
        <v>15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31" t="s">
        <v>16</v>
      </c>
      <c r="Q21" s="86"/>
    </row>
    <row r="22" spans="2:17" x14ac:dyDescent="0.3">
      <c r="B22" s="12" t="s">
        <v>29</v>
      </c>
      <c r="C22" s="28"/>
      <c r="D22" s="82">
        <v>59775303</v>
      </c>
      <c r="E22" s="56">
        <f>D24</f>
        <v>61269685.574999996</v>
      </c>
      <c r="F22" s="56">
        <f>E24</f>
        <v>62801427.714374989</v>
      </c>
      <c r="G22" s="56">
        <f t="shared" ref="G22:K22" si="9">F24</f>
        <v>64529794.714374989</v>
      </c>
      <c r="H22" s="56">
        <f t="shared" si="9"/>
        <v>66258161.714374989</v>
      </c>
      <c r="I22" s="56">
        <f t="shared" si="9"/>
        <v>67986528.714374989</v>
      </c>
      <c r="J22" s="56">
        <f t="shared" si="9"/>
        <v>69714895.714374989</v>
      </c>
      <c r="K22" s="56">
        <f t="shared" si="9"/>
        <v>71443262.714374989</v>
      </c>
      <c r="L22" s="59">
        <f>K24</f>
        <v>73171629.714374989</v>
      </c>
      <c r="Q22" s="82"/>
    </row>
    <row r="23" spans="2:17" x14ac:dyDescent="0.3">
      <c r="B23" s="30"/>
      <c r="C23" s="28"/>
      <c r="D23" s="45">
        <v>2.5000000000000001E-2</v>
      </c>
      <c r="E23" s="57">
        <f>D23</f>
        <v>2.5000000000000001E-2</v>
      </c>
      <c r="F23" s="80">
        <v>1728367</v>
      </c>
      <c r="G23" s="80">
        <v>1728367</v>
      </c>
      <c r="H23" s="80">
        <v>1728367</v>
      </c>
      <c r="I23" s="80">
        <v>1728367</v>
      </c>
      <c r="J23" s="80">
        <v>1728367</v>
      </c>
      <c r="K23" s="80">
        <v>1728367</v>
      </c>
      <c r="L23" s="81">
        <v>1728370</v>
      </c>
    </row>
    <row r="24" spans="2:17" x14ac:dyDescent="0.3">
      <c r="B24" s="46" t="s">
        <v>25</v>
      </c>
      <c r="C24" s="47">
        <f>C19</f>
        <v>61033559</v>
      </c>
      <c r="D24" s="48">
        <f>D22*1.025</f>
        <v>61269685.574999996</v>
      </c>
      <c r="E24" s="48">
        <f>E22*1.025</f>
        <v>62801427.714374989</v>
      </c>
      <c r="F24" s="48">
        <f>F22+F23</f>
        <v>64529794.714374989</v>
      </c>
      <c r="G24" s="48">
        <f t="shared" ref="G24:K24" si="10">G22+G23</f>
        <v>66258161.714374989</v>
      </c>
      <c r="H24" s="48">
        <f t="shared" si="10"/>
        <v>67986528.714374989</v>
      </c>
      <c r="I24" s="48">
        <f t="shared" si="10"/>
        <v>69714895.714374989</v>
      </c>
      <c r="J24" s="48">
        <f t="shared" si="10"/>
        <v>71443262.714374989</v>
      </c>
      <c r="K24" s="48">
        <f t="shared" si="10"/>
        <v>73171629.714374989</v>
      </c>
      <c r="L24" s="44">
        <f>L22+L23</f>
        <v>74899999.714374989</v>
      </c>
      <c r="N24" s="84"/>
    </row>
    <row r="25" spans="2:17" x14ac:dyDescent="0.3">
      <c r="B25" s="32" t="s">
        <v>26</v>
      </c>
      <c r="C25" s="8"/>
      <c r="D25" s="33">
        <f t="shared" ref="D25:K25" si="11">D24-D19</f>
        <v>236125.57499999553</v>
      </c>
      <c r="E25" s="33">
        <f t="shared" si="11"/>
        <v>242028.71437499672</v>
      </c>
      <c r="F25" s="33">
        <f t="shared" si="11"/>
        <v>207452.71437499672</v>
      </c>
      <c r="G25" s="33">
        <f t="shared" si="11"/>
        <v>172876.71437499672</v>
      </c>
      <c r="H25" s="33">
        <f t="shared" si="11"/>
        <v>138300.71437498927</v>
      </c>
      <c r="I25" s="33">
        <f t="shared" si="11"/>
        <v>103724.71437498927</v>
      </c>
      <c r="J25" s="33">
        <f t="shared" si="11"/>
        <v>69148.714374989271</v>
      </c>
      <c r="K25" s="33">
        <f t="shared" si="11"/>
        <v>34572.714374989271</v>
      </c>
      <c r="L25" s="34">
        <v>0</v>
      </c>
    </row>
    <row r="26" spans="2:17" ht="15" thickBot="1" x14ac:dyDescent="0.3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35"/>
    </row>
    <row r="27" spans="2:17" x14ac:dyDescent="0.3">
      <c r="D27" s="5"/>
      <c r="N27" s="85"/>
    </row>
    <row r="28" spans="2:17" ht="15" thickBot="1" x14ac:dyDescent="0.35"/>
    <row r="29" spans="2:17" x14ac:dyDescent="0.3">
      <c r="B29" s="9" t="s">
        <v>19</v>
      </c>
      <c r="C29" s="10" t="s">
        <v>0</v>
      </c>
      <c r="D29" s="49" t="s">
        <v>1</v>
      </c>
      <c r="E29" s="10" t="s">
        <v>2</v>
      </c>
      <c r="F29" s="10" t="s">
        <v>3</v>
      </c>
      <c r="G29" s="10" t="s">
        <v>4</v>
      </c>
      <c r="H29" s="10" t="s">
        <v>5</v>
      </c>
      <c r="I29" s="10" t="s">
        <v>6</v>
      </c>
      <c r="J29" s="10" t="s">
        <v>7</v>
      </c>
      <c r="K29" s="10" t="s">
        <v>8</v>
      </c>
      <c r="L29" s="11" t="s">
        <v>9</v>
      </c>
    </row>
    <row r="30" spans="2:17" x14ac:dyDescent="0.3">
      <c r="B30" s="12" t="s">
        <v>17</v>
      </c>
      <c r="C30" s="13"/>
      <c r="D30" s="50">
        <f t="shared" ref="D30:K30" si="12">E30/1.025</f>
        <v>37.426043629077</v>
      </c>
      <c r="E30" s="13">
        <f t="shared" si="12"/>
        <v>38.361694719803921</v>
      </c>
      <c r="F30" s="13">
        <f t="shared" si="12"/>
        <v>39.320737087799017</v>
      </c>
      <c r="G30" s="13">
        <f t="shared" si="12"/>
        <v>40.303755514993988</v>
      </c>
      <c r="H30" s="13">
        <f t="shared" si="12"/>
        <v>41.311349402868835</v>
      </c>
      <c r="I30" s="13">
        <f t="shared" si="12"/>
        <v>42.344133137940553</v>
      </c>
      <c r="J30" s="13">
        <f t="shared" si="12"/>
        <v>43.402736466389065</v>
      </c>
      <c r="K30" s="13">
        <f t="shared" si="12"/>
        <v>44.487804878048784</v>
      </c>
      <c r="L30" s="14">
        <v>45.6</v>
      </c>
    </row>
    <row r="31" spans="2:17" x14ac:dyDescent="0.3">
      <c r="B31" s="15" t="s">
        <v>18</v>
      </c>
      <c r="C31" s="8"/>
      <c r="D31" s="51">
        <v>3.1</v>
      </c>
      <c r="E31" s="7">
        <v>3.6</v>
      </c>
      <c r="F31" s="7">
        <v>3.6</v>
      </c>
      <c r="G31" s="7">
        <v>3.4</v>
      </c>
      <c r="H31" s="7">
        <v>4.5</v>
      </c>
      <c r="I31" s="7">
        <v>6.2</v>
      </c>
      <c r="J31" s="7">
        <v>7.4</v>
      </c>
      <c r="K31" s="7">
        <v>9.1</v>
      </c>
      <c r="L31" s="16">
        <v>11</v>
      </c>
    </row>
    <row r="32" spans="2:17" x14ac:dyDescent="0.3">
      <c r="B32" s="17"/>
      <c r="C32" s="54"/>
      <c r="D32" s="55" t="s">
        <v>31</v>
      </c>
      <c r="E32" s="18">
        <f t="shared" ref="E32:L32" si="13">E30+E31</f>
        <v>41.961694719803923</v>
      </c>
      <c r="F32" s="18">
        <f t="shared" si="13"/>
        <v>42.920737087799019</v>
      </c>
      <c r="G32" s="18">
        <f t="shared" si="13"/>
        <v>43.703755514993986</v>
      </c>
      <c r="H32" s="18">
        <f t="shared" si="13"/>
        <v>45.811349402868835</v>
      </c>
      <c r="I32" s="18">
        <f t="shared" si="13"/>
        <v>48.544133137940555</v>
      </c>
      <c r="J32" s="18">
        <f t="shared" si="13"/>
        <v>50.802736466389064</v>
      </c>
      <c r="K32" s="18">
        <f t="shared" si="13"/>
        <v>53.587804878048786</v>
      </c>
      <c r="L32" s="19">
        <f t="shared" si="13"/>
        <v>56.6</v>
      </c>
    </row>
    <row r="33" spans="2:12" ht="15" thickBot="1" x14ac:dyDescent="0.3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20</v>
      </c>
    </row>
    <row r="34" spans="2:12" ht="15" thickBot="1" x14ac:dyDescent="0.35"/>
    <row r="35" spans="2:12" x14ac:dyDescent="0.3">
      <c r="B35" s="9" t="s">
        <v>24</v>
      </c>
      <c r="C35" s="10"/>
      <c r="D35" s="10" t="s">
        <v>1</v>
      </c>
      <c r="E35" s="10" t="s">
        <v>2</v>
      </c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10" t="s">
        <v>8</v>
      </c>
      <c r="L35" s="11" t="s">
        <v>9</v>
      </c>
    </row>
    <row r="36" spans="2:12" ht="15" thickBot="1" x14ac:dyDescent="0.35">
      <c r="B36" s="42" t="s">
        <v>20</v>
      </c>
      <c r="C36" s="21"/>
      <c r="D36" s="36">
        <v>7170</v>
      </c>
      <c r="E36" s="36">
        <v>7505</v>
      </c>
      <c r="F36" s="36">
        <v>7535</v>
      </c>
      <c r="G36" s="36">
        <v>7575</v>
      </c>
      <c r="H36" s="36">
        <v>7624</v>
      </c>
      <c r="I36" s="36">
        <v>7684</v>
      </c>
      <c r="J36" s="36">
        <v>7664</v>
      </c>
      <c r="K36" s="36">
        <v>7714</v>
      </c>
      <c r="L36" s="37">
        <v>7813</v>
      </c>
    </row>
    <row r="37" spans="2:12" ht="15" thickBot="1" x14ac:dyDescent="0.35"/>
    <row r="38" spans="2:12" x14ac:dyDescent="0.3">
      <c r="B38" s="60"/>
      <c r="C38" s="10"/>
      <c r="D38" s="10" t="s">
        <v>1</v>
      </c>
      <c r="E38" s="10" t="s">
        <v>2</v>
      </c>
      <c r="F38" s="10" t="s">
        <v>3</v>
      </c>
      <c r="G38" s="10" t="s">
        <v>4</v>
      </c>
      <c r="H38" s="10" t="s">
        <v>5</v>
      </c>
      <c r="I38" s="10" t="s">
        <v>6</v>
      </c>
      <c r="J38" s="10" t="s">
        <v>7</v>
      </c>
      <c r="K38" s="10" t="s">
        <v>8</v>
      </c>
      <c r="L38" s="11" t="s">
        <v>9</v>
      </c>
    </row>
    <row r="39" spans="2:12" x14ac:dyDescent="0.3">
      <c r="B39" s="38" t="s">
        <v>27</v>
      </c>
      <c r="C39" s="61"/>
      <c r="D39" s="62">
        <f t="shared" ref="D39:L39" si="14">D19/D36</f>
        <v>8512.3514644351471</v>
      </c>
      <c r="E39" s="61">
        <f t="shared" si="14"/>
        <v>8335.6960692871417</v>
      </c>
      <c r="F39" s="61">
        <f t="shared" si="14"/>
        <v>8536.4753815527529</v>
      </c>
      <c r="G39" s="61">
        <f t="shared" si="14"/>
        <v>8724.1300330032991</v>
      </c>
      <c r="H39" s="61">
        <f t="shared" si="14"/>
        <v>8899.2953830010501</v>
      </c>
      <c r="I39" s="61">
        <f t="shared" si="14"/>
        <v>9059.2362051015098</v>
      </c>
      <c r="J39" s="61">
        <f t="shared" si="14"/>
        <v>9312.9063152400831</v>
      </c>
      <c r="K39" s="61">
        <f t="shared" si="14"/>
        <v>9481.0807622504544</v>
      </c>
      <c r="L39" s="63">
        <f t="shared" si="14"/>
        <v>9586.5864584666579</v>
      </c>
    </row>
    <row r="40" spans="2:12" ht="15" thickBot="1" x14ac:dyDescent="0.35">
      <c r="B40" s="64" t="s">
        <v>30</v>
      </c>
      <c r="C40" s="36"/>
      <c r="D40" s="65">
        <f>D24/D36</f>
        <v>8545.2839016736398</v>
      </c>
      <c r="E40" s="36">
        <f t="shared" ref="E40:K40" si="15">E24/E36</f>
        <v>8367.9450652065279</v>
      </c>
      <c r="F40" s="36">
        <f t="shared" si="15"/>
        <v>8564.0072613636348</v>
      </c>
      <c r="G40" s="36">
        <f t="shared" si="15"/>
        <v>8746.9520415016486</v>
      </c>
      <c r="H40" s="36">
        <f t="shared" si="15"/>
        <v>8917.4355606472964</v>
      </c>
      <c r="I40" s="36">
        <f t="shared" si="15"/>
        <v>9072.7349966651473</v>
      </c>
      <c r="J40" s="36">
        <f t="shared" si="15"/>
        <v>9321.9288510405786</v>
      </c>
      <c r="K40" s="36">
        <f t="shared" si="15"/>
        <v>9485.562576403292</v>
      </c>
      <c r="L40" s="37">
        <f>L24/L36</f>
        <v>9586.5864219089963</v>
      </c>
    </row>
    <row r="43" spans="2:12" x14ac:dyDescent="0.3">
      <c r="B43" s="53" t="s">
        <v>46</v>
      </c>
      <c r="C43" s="53"/>
      <c r="D43" s="53"/>
      <c r="E43" s="53"/>
      <c r="F43" s="52"/>
      <c r="G43" s="52"/>
      <c r="H43" s="52"/>
      <c r="I43" s="52"/>
      <c r="J43" s="52"/>
    </row>
    <row r="50" spans="2:14" x14ac:dyDescent="0.3">
      <c r="B50" s="97" t="s">
        <v>33</v>
      </c>
      <c r="C50" s="98"/>
      <c r="D50" s="98"/>
      <c r="E50" s="95"/>
      <c r="F50" s="95"/>
      <c r="G50" s="95"/>
      <c r="H50" s="95"/>
      <c r="N50" s="87"/>
    </row>
    <row r="51" spans="2:14" s="95" customFormat="1" x14ac:dyDescent="0.3">
      <c r="B51" s="91" t="s">
        <v>43</v>
      </c>
      <c r="C51" s="100">
        <v>8132</v>
      </c>
      <c r="D51" s="100">
        <v>8132</v>
      </c>
      <c r="N51" s="96"/>
    </row>
    <row r="52" spans="2:14" s="95" customFormat="1" x14ac:dyDescent="0.3">
      <c r="B52" s="99" t="s">
        <v>15</v>
      </c>
      <c r="C52" s="95">
        <v>2.5</v>
      </c>
      <c r="D52" s="95">
        <v>1.5</v>
      </c>
      <c r="N52" s="96"/>
    </row>
    <row r="53" spans="2:14" s="95" customFormat="1" x14ac:dyDescent="0.3">
      <c r="B53" s="94"/>
      <c r="N53" s="96"/>
    </row>
    <row r="54" spans="2:14" x14ac:dyDescent="0.3">
      <c r="B54" s="91" t="s">
        <v>34</v>
      </c>
      <c r="C54" s="88">
        <f>D36</f>
        <v>7170</v>
      </c>
      <c r="D54" s="88">
        <f>D36</f>
        <v>7170</v>
      </c>
      <c r="N54" s="87"/>
    </row>
    <row r="55" spans="2:14" x14ac:dyDescent="0.3">
      <c r="B55" s="91" t="s">
        <v>40</v>
      </c>
      <c r="C55" s="89">
        <f>8336.862343</f>
        <v>8336.8623430000007</v>
      </c>
      <c r="D55" s="89">
        <f>D51*1.015</f>
        <v>8253.98</v>
      </c>
    </row>
    <row r="56" spans="2:14" x14ac:dyDescent="0.3">
      <c r="B56" s="93" t="s">
        <v>35</v>
      </c>
      <c r="C56" s="90">
        <f>C54*C55</f>
        <v>59775302.999310002</v>
      </c>
      <c r="D56" s="90">
        <f>D54*D55</f>
        <v>59181036.599999994</v>
      </c>
    </row>
    <row r="57" spans="2:14" x14ac:dyDescent="0.3">
      <c r="B57" s="91"/>
    </row>
    <row r="58" spans="2:14" x14ac:dyDescent="0.3">
      <c r="B58" s="91"/>
    </row>
    <row r="59" spans="2:14" x14ac:dyDescent="0.3">
      <c r="B59" s="91" t="s">
        <v>36</v>
      </c>
      <c r="C59" s="89">
        <v>7536</v>
      </c>
      <c r="D59" s="89">
        <v>7536</v>
      </c>
    </row>
    <row r="60" spans="2:14" x14ac:dyDescent="0.3">
      <c r="B60" s="91" t="s">
        <v>37</v>
      </c>
      <c r="C60" s="89">
        <v>7498</v>
      </c>
      <c r="D60" s="89">
        <v>7498</v>
      </c>
    </row>
    <row r="61" spans="2:14" x14ac:dyDescent="0.3">
      <c r="B61" s="91" t="s">
        <v>38</v>
      </c>
      <c r="C61" s="92">
        <v>7505</v>
      </c>
      <c r="D61" s="92">
        <v>7505</v>
      </c>
    </row>
    <row r="62" spans="2:14" x14ac:dyDescent="0.3">
      <c r="B62" s="91" t="s">
        <v>39</v>
      </c>
      <c r="C62" s="88">
        <f>(C59+C60+C61)/3</f>
        <v>7513</v>
      </c>
      <c r="D62" s="88">
        <f>(D59+D60+D61)/3</f>
        <v>7513</v>
      </c>
    </row>
    <row r="64" spans="2:14" x14ac:dyDescent="0.3">
      <c r="B64" s="91" t="s">
        <v>40</v>
      </c>
      <c r="C64" s="88">
        <f>C55</f>
        <v>8336.8623430000007</v>
      </c>
      <c r="D64" s="88">
        <f>D55</f>
        <v>8253.98</v>
      </c>
    </row>
    <row r="65" spans="2:4" x14ac:dyDescent="0.3">
      <c r="B65" s="93" t="s">
        <v>41</v>
      </c>
      <c r="C65" s="90">
        <f>C64*C62</f>
        <v>62634846.782959007</v>
      </c>
      <c r="D65" s="90">
        <f>D64*D62</f>
        <v>62012151.739999995</v>
      </c>
    </row>
    <row r="66" spans="2:4" x14ac:dyDescent="0.3">
      <c r="B66" s="101" t="s">
        <v>44</v>
      </c>
      <c r="C66" s="102">
        <v>-61033560</v>
      </c>
      <c r="D66" s="102">
        <v>-61033560</v>
      </c>
    </row>
    <row r="67" spans="2:4" x14ac:dyDescent="0.3">
      <c r="C67" s="89"/>
      <c r="D67" s="89"/>
    </row>
    <row r="68" spans="2:4" x14ac:dyDescent="0.3">
      <c r="B68" s="103" t="s">
        <v>42</v>
      </c>
      <c r="C68" s="104">
        <f>C65+C66</f>
        <v>1601286.7829590067</v>
      </c>
      <c r="D68" s="104">
        <f>D65+D66</f>
        <v>978591.73999999464</v>
      </c>
    </row>
  </sheetData>
  <pageMargins left="0.7" right="0.7" top="0.75" bottom="0.75" header="0.3" footer="0.3"/>
  <pageSetup scale="50" orientation="landscape" r:id="rId1"/>
  <headerFooter>
    <oddHeader>&amp;CDraft Budget 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C888-46C2-4C6B-9527-10045163F308}">
  <sheetPr>
    <pageSetUpPr fitToPage="1"/>
  </sheetPr>
  <dimension ref="B1:Q68"/>
  <sheetViews>
    <sheetView view="pageLayout" zoomScaleNormal="85" workbookViewId="0">
      <selection activeCell="F27" sqref="F27"/>
    </sheetView>
  </sheetViews>
  <sheetFormatPr defaultRowHeight="14.4" x14ac:dyDescent="0.3"/>
  <cols>
    <col min="1" max="1" width="4.6640625" customWidth="1"/>
    <col min="2" max="2" width="37.5546875" customWidth="1"/>
    <col min="3" max="3" width="13.44140625" customWidth="1"/>
    <col min="4" max="4" width="13" customWidth="1"/>
    <col min="5" max="5" width="12.5546875" customWidth="1"/>
    <col min="6" max="6" width="11.88671875" customWidth="1"/>
    <col min="7" max="11" width="13.109375" bestFit="1" customWidth="1"/>
    <col min="12" max="12" width="14.33203125" customWidth="1"/>
    <col min="13" max="13" width="14.5546875" customWidth="1"/>
    <col min="14" max="14" width="16.5546875" customWidth="1"/>
    <col min="15" max="15" width="11.33203125" bestFit="1" customWidth="1"/>
  </cols>
  <sheetData>
    <row r="1" spans="2:14" ht="15" thickBot="1" x14ac:dyDescent="0.35"/>
    <row r="2" spans="2:14" x14ac:dyDescent="0.3">
      <c r="B2" s="66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67"/>
    </row>
    <row r="3" spans="2:14" x14ac:dyDescent="0.3">
      <c r="B3" s="17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68" t="s">
        <v>9</v>
      </c>
      <c r="N3" s="110"/>
    </row>
    <row r="4" spans="2:14" x14ac:dyDescent="0.3">
      <c r="B4" s="12" t="s">
        <v>10</v>
      </c>
      <c r="C4" s="62">
        <v>61033559</v>
      </c>
      <c r="D4" s="69">
        <f>C4*1.025</f>
        <v>62559397.974999994</v>
      </c>
      <c r="E4" s="70">
        <f>D4*1.025</f>
        <v>64123382.92437499</v>
      </c>
      <c r="F4" s="70">
        <f>E4*1.025</f>
        <v>65726467.497484356</v>
      </c>
      <c r="G4" s="70">
        <f t="shared" ref="G4:L4" si="0">F4*1.025</f>
        <v>67369629.184921458</v>
      </c>
      <c r="H4" s="70">
        <f t="shared" si="0"/>
        <v>69053869.914544493</v>
      </c>
      <c r="I4" s="70">
        <f t="shared" si="0"/>
        <v>70780216.662408099</v>
      </c>
      <c r="J4" s="70">
        <f t="shared" si="0"/>
        <v>72549722.078968301</v>
      </c>
      <c r="K4" s="70">
        <f t="shared" si="0"/>
        <v>74363465.130942509</v>
      </c>
      <c r="L4" s="71">
        <f t="shared" si="0"/>
        <v>76222551.75921607</v>
      </c>
    </row>
    <row r="5" spans="2:14" x14ac:dyDescent="0.3">
      <c r="B5" s="12" t="s">
        <v>11</v>
      </c>
      <c r="C5" s="2">
        <v>61033559</v>
      </c>
      <c r="D5" s="3">
        <f>C5+1540716</f>
        <v>62574275</v>
      </c>
      <c r="E5" s="4">
        <f t="shared" ref="E5:I5" si="1">D5+1540716</f>
        <v>64114991</v>
      </c>
      <c r="F5" s="4">
        <f t="shared" si="1"/>
        <v>65655707</v>
      </c>
      <c r="G5" s="4">
        <f t="shared" si="1"/>
        <v>67196423</v>
      </c>
      <c r="H5" s="4">
        <f t="shared" si="1"/>
        <v>68737139</v>
      </c>
      <c r="I5" s="4">
        <f t="shared" si="1"/>
        <v>70277855</v>
      </c>
      <c r="J5" s="4">
        <f>I5+1540716</f>
        <v>71818571</v>
      </c>
      <c r="K5" s="4">
        <f>J5+1540716-3</f>
        <v>73359284</v>
      </c>
      <c r="L5" s="72">
        <f>K5+1540716</f>
        <v>74900000</v>
      </c>
      <c r="N5" s="88"/>
    </row>
    <row r="6" spans="2:14" x14ac:dyDescent="0.3">
      <c r="B6" s="32" t="s">
        <v>12</v>
      </c>
      <c r="C6" s="73">
        <f>C4-C5</f>
        <v>0</v>
      </c>
      <c r="D6" s="73">
        <f t="shared" ref="D6:L6" si="2">D4-D5</f>
        <v>-14877.02500000596</v>
      </c>
      <c r="E6" s="73">
        <f t="shared" si="2"/>
        <v>8391.9243749901652</v>
      </c>
      <c r="F6" s="73">
        <f t="shared" si="2"/>
        <v>70760.497484356165</v>
      </c>
      <c r="G6" s="73">
        <f t="shared" si="2"/>
        <v>173206.18492145836</v>
      </c>
      <c r="H6" s="73">
        <f t="shared" si="2"/>
        <v>316730.91454449296</v>
      </c>
      <c r="I6" s="73">
        <f t="shared" si="2"/>
        <v>502361.66240809858</v>
      </c>
      <c r="J6" s="73">
        <f t="shared" si="2"/>
        <v>731151.07896830142</v>
      </c>
      <c r="K6" s="73">
        <f t="shared" si="2"/>
        <v>1004181.1309425086</v>
      </c>
      <c r="L6" s="74">
        <f t="shared" si="2"/>
        <v>1322551.7592160702</v>
      </c>
      <c r="N6" s="88"/>
    </row>
    <row r="7" spans="2:14" x14ac:dyDescent="0.3">
      <c r="B7" s="17"/>
      <c r="C7" s="8"/>
      <c r="D7" s="8"/>
      <c r="E7" s="8"/>
      <c r="F7" s="8"/>
      <c r="G7" s="8"/>
      <c r="H7" s="8"/>
      <c r="I7" s="8"/>
      <c r="J7" s="8"/>
      <c r="K7" s="8"/>
      <c r="L7" s="14"/>
    </row>
    <row r="8" spans="2:14" x14ac:dyDescent="0.3">
      <c r="B8" s="17"/>
      <c r="C8" s="8"/>
      <c r="D8" s="6" t="s">
        <v>16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31" t="s">
        <v>15</v>
      </c>
      <c r="N8" s="88"/>
    </row>
    <row r="9" spans="2:14" ht="15" thickBot="1" x14ac:dyDescent="0.35">
      <c r="B9" s="75" t="s">
        <v>13</v>
      </c>
      <c r="C9" s="76">
        <f>C4</f>
        <v>61033559</v>
      </c>
      <c r="D9" s="77">
        <f>D5</f>
        <v>62574275</v>
      </c>
      <c r="E9" s="77">
        <f t="shared" ref="E9:L9" si="3">D9*1.025</f>
        <v>64138631.874999993</v>
      </c>
      <c r="F9" s="77">
        <f t="shared" si="3"/>
        <v>65742097.671874985</v>
      </c>
      <c r="G9" s="77">
        <f t="shared" si="3"/>
        <v>67385650.113671854</v>
      </c>
      <c r="H9" s="77">
        <f t="shared" si="3"/>
        <v>69070291.36651364</v>
      </c>
      <c r="I9" s="77">
        <f t="shared" si="3"/>
        <v>70797048.650676474</v>
      </c>
      <c r="J9" s="77">
        <f t="shared" si="3"/>
        <v>72566974.866943374</v>
      </c>
      <c r="K9" s="77">
        <f t="shared" si="3"/>
        <v>74381149.238616958</v>
      </c>
      <c r="L9" s="78">
        <f t="shared" si="3"/>
        <v>76240677.969582379</v>
      </c>
    </row>
    <row r="11" spans="2:14" x14ac:dyDescent="0.3">
      <c r="B11" s="112" t="s">
        <v>47</v>
      </c>
      <c r="C11" s="120">
        <f>C9</f>
        <v>61033559</v>
      </c>
      <c r="D11" s="120">
        <v>62559389</v>
      </c>
      <c r="E11" s="120">
        <f>64085219</f>
        <v>64085219</v>
      </c>
      <c r="F11" s="120">
        <v>68885219</v>
      </c>
      <c r="G11" s="113">
        <f>F11+9700000</f>
        <v>78585219</v>
      </c>
      <c r="H11" s="113">
        <f t="shared" ref="H11:J11" si="4">G11*1.025</f>
        <v>80549849.474999994</v>
      </c>
      <c r="I11" s="113">
        <f t="shared" si="4"/>
        <v>82563595.711874992</v>
      </c>
      <c r="J11" s="113">
        <f t="shared" si="4"/>
        <v>84627685.604671866</v>
      </c>
      <c r="K11" s="113">
        <f>J11*1.025</f>
        <v>86743377.744788662</v>
      </c>
      <c r="L11" s="113">
        <f>K11*1.025</f>
        <v>88911962.188408375</v>
      </c>
      <c r="N11" s="110"/>
    </row>
    <row r="12" spans="2:14" x14ac:dyDescent="0.3">
      <c r="B12" s="115" t="s">
        <v>15</v>
      </c>
      <c r="C12" s="113"/>
      <c r="D12" s="114">
        <f>(D11-C11)/C11</f>
        <v>2.4999852949751791E-2</v>
      </c>
      <c r="E12" s="114">
        <f t="shared" ref="E12:L12" si="5">(E11-D11)/D11</f>
        <v>2.4390103937875735E-2</v>
      </c>
      <c r="F12" s="114">
        <f t="shared" si="5"/>
        <v>7.4900266783827329E-2</v>
      </c>
      <c r="G12" s="114">
        <f t="shared" si="5"/>
        <v>0.1408139531355776</v>
      </c>
      <c r="H12" s="114">
        <f t="shared" si="5"/>
        <v>2.4999999999999925E-2</v>
      </c>
      <c r="I12" s="114">
        <f t="shared" si="5"/>
        <v>2.4999999999999974E-2</v>
      </c>
      <c r="J12" s="114">
        <f t="shared" si="5"/>
        <v>2.4999999999999991E-2</v>
      </c>
      <c r="K12" s="114">
        <f t="shared" si="5"/>
        <v>2.4999999999999991E-2</v>
      </c>
      <c r="L12" s="114">
        <f t="shared" si="5"/>
        <v>2.499999999999996E-2</v>
      </c>
      <c r="N12" s="110"/>
    </row>
    <row r="13" spans="2:14" x14ac:dyDescent="0.3">
      <c r="B13" s="112" t="s">
        <v>50</v>
      </c>
      <c r="C13" s="113"/>
      <c r="D13" s="119">
        <f>D11-D5</f>
        <v>-14886</v>
      </c>
      <c r="E13" s="119">
        <f>E11-E5</f>
        <v>-29772</v>
      </c>
      <c r="F13" s="116">
        <f t="shared" ref="F13:K13" si="6">F11-F5</f>
        <v>3229512</v>
      </c>
      <c r="G13" s="116">
        <f t="shared" si="6"/>
        <v>11388796</v>
      </c>
      <c r="H13" s="116">
        <f t="shared" si="6"/>
        <v>11812710.474999994</v>
      </c>
      <c r="I13" s="116">
        <f t="shared" si="6"/>
        <v>12285740.711874992</v>
      </c>
      <c r="J13" s="116">
        <f t="shared" si="6"/>
        <v>12809114.604671866</v>
      </c>
      <c r="K13" s="116">
        <f t="shared" si="6"/>
        <v>13384093.744788662</v>
      </c>
      <c r="L13" s="116">
        <f>L11-L5</f>
        <v>14011962.188408375</v>
      </c>
      <c r="N13" s="110"/>
    </row>
    <row r="14" spans="2:14" x14ac:dyDescent="0.3">
      <c r="B14" s="112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8">
        <f>SUM(D13:L13)</f>
        <v>78877271.724743888</v>
      </c>
      <c r="N14" s="117" t="s">
        <v>48</v>
      </c>
    </row>
    <row r="15" spans="2:14" ht="15" thickBot="1" x14ac:dyDescent="0.35">
      <c r="N15" s="111" t="s">
        <v>49</v>
      </c>
    </row>
    <row r="16" spans="2:14" x14ac:dyDescent="0.3">
      <c r="B16" s="58" t="s">
        <v>23</v>
      </c>
      <c r="C16" s="23"/>
      <c r="D16" s="24" t="s">
        <v>22</v>
      </c>
      <c r="E16" s="25" t="s">
        <v>15</v>
      </c>
      <c r="F16" s="25" t="s">
        <v>16</v>
      </c>
      <c r="G16" s="25" t="s">
        <v>16</v>
      </c>
      <c r="H16" s="25" t="s">
        <v>16</v>
      </c>
      <c r="I16" s="25" t="s">
        <v>16</v>
      </c>
      <c r="J16" s="25" t="s">
        <v>16</v>
      </c>
      <c r="K16" s="25" t="s">
        <v>16</v>
      </c>
      <c r="L16" s="26" t="s">
        <v>16</v>
      </c>
    </row>
    <row r="17" spans="2:17" x14ac:dyDescent="0.3">
      <c r="B17" s="79"/>
      <c r="C17" s="8"/>
      <c r="D17" s="82">
        <f t="shared" ref="D17:L17" si="7">C19</f>
        <v>61033559</v>
      </c>
      <c r="E17" s="56">
        <f t="shared" si="7"/>
        <v>61033560</v>
      </c>
      <c r="F17" s="56">
        <f t="shared" si="7"/>
        <v>62559398.999999993</v>
      </c>
      <c r="G17" s="56">
        <f t="shared" si="7"/>
        <v>64322341.999999993</v>
      </c>
      <c r="H17" s="56">
        <f t="shared" si="7"/>
        <v>66085284.999999993</v>
      </c>
      <c r="I17" s="56">
        <f t="shared" si="7"/>
        <v>67848228</v>
      </c>
      <c r="J17" s="56">
        <f t="shared" si="7"/>
        <v>69611171</v>
      </c>
      <c r="K17" s="56">
        <f t="shared" si="7"/>
        <v>71374114</v>
      </c>
      <c r="L17" s="59">
        <f t="shared" si="7"/>
        <v>73137057</v>
      </c>
      <c r="N17" s="88"/>
    </row>
    <row r="18" spans="2:17" x14ac:dyDescent="0.3">
      <c r="B18" s="79"/>
      <c r="C18" s="8"/>
      <c r="D18" s="83">
        <v>1</v>
      </c>
      <c r="E18" s="57">
        <v>2.5000000000000001E-2</v>
      </c>
      <c r="F18" s="80">
        <v>1762943</v>
      </c>
      <c r="G18" s="80">
        <v>1762943</v>
      </c>
      <c r="H18" s="80">
        <v>1762943</v>
      </c>
      <c r="I18" s="80">
        <v>1762943</v>
      </c>
      <c r="J18" s="80">
        <v>1762943</v>
      </c>
      <c r="K18" s="80">
        <v>1762943</v>
      </c>
      <c r="L18" s="81">
        <v>1762943</v>
      </c>
    </row>
    <row r="19" spans="2:17" x14ac:dyDescent="0.3">
      <c r="B19" s="38" t="s">
        <v>32</v>
      </c>
      <c r="C19" s="39">
        <f>C4</f>
        <v>61033559</v>
      </c>
      <c r="D19" s="40">
        <f>D17+D18</f>
        <v>61033560</v>
      </c>
      <c r="E19" s="40">
        <f>D19*1.025</f>
        <v>62559398.999999993</v>
      </c>
      <c r="F19" s="40">
        <f t="shared" ref="F19:L19" si="8">F17+F18</f>
        <v>64322341.999999993</v>
      </c>
      <c r="G19" s="40">
        <f t="shared" si="8"/>
        <v>66085284.999999993</v>
      </c>
      <c r="H19" s="40">
        <f t="shared" si="8"/>
        <v>67848228</v>
      </c>
      <c r="I19" s="40">
        <f t="shared" si="8"/>
        <v>69611171</v>
      </c>
      <c r="J19" s="40">
        <f t="shared" si="8"/>
        <v>71374114</v>
      </c>
      <c r="K19" s="40">
        <f t="shared" si="8"/>
        <v>73137057</v>
      </c>
      <c r="L19" s="43">
        <f t="shared" si="8"/>
        <v>74900000</v>
      </c>
    </row>
    <row r="20" spans="2:17" x14ac:dyDescent="0.3">
      <c r="B20" s="17"/>
      <c r="C20" s="28"/>
      <c r="D20" s="27"/>
      <c r="E20" s="27"/>
      <c r="F20" s="28"/>
      <c r="G20" s="28"/>
      <c r="H20" s="28"/>
      <c r="I20" s="28"/>
      <c r="J20" s="28"/>
      <c r="K20" s="28"/>
      <c r="L20" s="29"/>
    </row>
    <row r="21" spans="2:17" x14ac:dyDescent="0.3">
      <c r="B21" s="30" t="s">
        <v>21</v>
      </c>
      <c r="C21" s="28"/>
      <c r="D21" s="41" t="s">
        <v>28</v>
      </c>
      <c r="E21" s="6" t="s">
        <v>15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31" t="s">
        <v>16</v>
      </c>
      <c r="Q21" s="86"/>
    </row>
    <row r="22" spans="2:17" x14ac:dyDescent="0.3">
      <c r="B22" s="12" t="s">
        <v>29</v>
      </c>
      <c r="C22" s="28"/>
      <c r="D22" s="82">
        <v>59775303</v>
      </c>
      <c r="E22" s="56">
        <f>D24</f>
        <v>61269685.574999996</v>
      </c>
      <c r="F22" s="56">
        <f>E24</f>
        <v>62801427.714374989</v>
      </c>
      <c r="G22" s="56">
        <f t="shared" ref="G22:K22" si="9">F24</f>
        <v>64529794.714374989</v>
      </c>
      <c r="H22" s="56">
        <f t="shared" si="9"/>
        <v>66258161.714374989</v>
      </c>
      <c r="I22" s="56">
        <f t="shared" si="9"/>
        <v>67986528.714374989</v>
      </c>
      <c r="J22" s="56">
        <f t="shared" si="9"/>
        <v>69714895.714374989</v>
      </c>
      <c r="K22" s="56">
        <f t="shared" si="9"/>
        <v>71443262.714374989</v>
      </c>
      <c r="L22" s="59">
        <f>K24</f>
        <v>73171629.714374989</v>
      </c>
      <c r="Q22" s="82"/>
    </row>
    <row r="23" spans="2:17" x14ac:dyDescent="0.3">
      <c r="B23" s="30"/>
      <c r="C23" s="28"/>
      <c r="D23" s="45">
        <v>2.5000000000000001E-2</v>
      </c>
      <c r="E23" s="57">
        <f>D23</f>
        <v>2.5000000000000001E-2</v>
      </c>
      <c r="F23" s="80">
        <v>1728367</v>
      </c>
      <c r="G23" s="80">
        <v>1728367</v>
      </c>
      <c r="H23" s="80">
        <v>1728367</v>
      </c>
      <c r="I23" s="80">
        <v>1728367</v>
      </c>
      <c r="J23" s="80">
        <v>1728367</v>
      </c>
      <c r="K23" s="80">
        <v>1728367</v>
      </c>
      <c r="L23" s="81">
        <v>1728370</v>
      </c>
    </row>
    <row r="24" spans="2:17" x14ac:dyDescent="0.3">
      <c r="B24" s="46" t="s">
        <v>25</v>
      </c>
      <c r="C24" s="47">
        <f>C19</f>
        <v>61033559</v>
      </c>
      <c r="D24" s="48">
        <f>D22*1.025</f>
        <v>61269685.574999996</v>
      </c>
      <c r="E24" s="48">
        <f>E22*1.025</f>
        <v>62801427.714374989</v>
      </c>
      <c r="F24" s="48">
        <f>F22+F23</f>
        <v>64529794.714374989</v>
      </c>
      <c r="G24" s="48">
        <f t="shared" ref="G24:K24" si="10">G22+G23</f>
        <v>66258161.714374989</v>
      </c>
      <c r="H24" s="48">
        <f t="shared" si="10"/>
        <v>67986528.714374989</v>
      </c>
      <c r="I24" s="48">
        <f t="shared" si="10"/>
        <v>69714895.714374989</v>
      </c>
      <c r="J24" s="48">
        <f t="shared" si="10"/>
        <v>71443262.714374989</v>
      </c>
      <c r="K24" s="48">
        <f t="shared" si="10"/>
        <v>73171629.714374989</v>
      </c>
      <c r="L24" s="44">
        <f>L22+L23</f>
        <v>74899999.714374989</v>
      </c>
      <c r="N24" s="84"/>
    </row>
    <row r="25" spans="2:17" x14ac:dyDescent="0.3">
      <c r="B25" s="32" t="s">
        <v>26</v>
      </c>
      <c r="C25" s="8"/>
      <c r="D25" s="33">
        <f t="shared" ref="D25:K25" si="11">D24-D19</f>
        <v>236125.57499999553</v>
      </c>
      <c r="E25" s="33">
        <f t="shared" si="11"/>
        <v>242028.71437499672</v>
      </c>
      <c r="F25" s="33">
        <f t="shared" si="11"/>
        <v>207452.71437499672</v>
      </c>
      <c r="G25" s="33">
        <f t="shared" si="11"/>
        <v>172876.71437499672</v>
      </c>
      <c r="H25" s="33">
        <f t="shared" si="11"/>
        <v>138300.71437498927</v>
      </c>
      <c r="I25" s="33">
        <f t="shared" si="11"/>
        <v>103724.71437498927</v>
      </c>
      <c r="J25" s="33">
        <f t="shared" si="11"/>
        <v>69148.714374989271</v>
      </c>
      <c r="K25" s="33">
        <f t="shared" si="11"/>
        <v>34572.714374989271</v>
      </c>
      <c r="L25" s="34">
        <v>0</v>
      </c>
    </row>
    <row r="26" spans="2:17" ht="15" thickBot="1" x14ac:dyDescent="0.3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35"/>
    </row>
    <row r="27" spans="2:17" x14ac:dyDescent="0.3">
      <c r="D27" s="5"/>
      <c r="N27" s="85"/>
    </row>
    <row r="28" spans="2:17" ht="15" thickBot="1" x14ac:dyDescent="0.35"/>
    <row r="29" spans="2:17" x14ac:dyDescent="0.3">
      <c r="B29" s="9" t="s">
        <v>19</v>
      </c>
      <c r="C29" s="10" t="s">
        <v>0</v>
      </c>
      <c r="D29" s="49" t="s">
        <v>1</v>
      </c>
      <c r="E29" s="10" t="s">
        <v>2</v>
      </c>
      <c r="F29" s="10" t="s">
        <v>3</v>
      </c>
      <c r="G29" s="10" t="s">
        <v>4</v>
      </c>
      <c r="H29" s="10" t="s">
        <v>5</v>
      </c>
      <c r="I29" s="10" t="s">
        <v>6</v>
      </c>
      <c r="J29" s="10" t="s">
        <v>7</v>
      </c>
      <c r="K29" s="10" t="s">
        <v>8</v>
      </c>
      <c r="L29" s="11" t="s">
        <v>9</v>
      </c>
    </row>
    <row r="30" spans="2:17" x14ac:dyDescent="0.3">
      <c r="B30" s="12" t="s">
        <v>17</v>
      </c>
      <c r="C30" s="13"/>
      <c r="D30" s="50">
        <f t="shared" ref="D30:K30" si="12">E30/1.025</f>
        <v>37.426043629077</v>
      </c>
      <c r="E30" s="13">
        <f t="shared" si="12"/>
        <v>38.361694719803921</v>
      </c>
      <c r="F30" s="13">
        <f t="shared" si="12"/>
        <v>39.320737087799017</v>
      </c>
      <c r="G30" s="13">
        <f t="shared" si="12"/>
        <v>40.303755514993988</v>
      </c>
      <c r="H30" s="13">
        <f t="shared" si="12"/>
        <v>41.311349402868835</v>
      </c>
      <c r="I30" s="13">
        <f t="shared" si="12"/>
        <v>42.344133137940553</v>
      </c>
      <c r="J30" s="13">
        <f t="shared" si="12"/>
        <v>43.402736466389065</v>
      </c>
      <c r="K30" s="13">
        <f t="shared" si="12"/>
        <v>44.487804878048784</v>
      </c>
      <c r="L30" s="14">
        <v>45.6</v>
      </c>
    </row>
    <row r="31" spans="2:17" x14ac:dyDescent="0.3">
      <c r="B31" s="15" t="s">
        <v>18</v>
      </c>
      <c r="C31" s="8"/>
      <c r="D31" s="51">
        <v>3.1</v>
      </c>
      <c r="E31" s="7">
        <v>3.6</v>
      </c>
      <c r="F31" s="7">
        <v>3.6</v>
      </c>
      <c r="G31" s="7">
        <v>3.4</v>
      </c>
      <c r="H31" s="7">
        <v>4.5</v>
      </c>
      <c r="I31" s="7">
        <v>6.2</v>
      </c>
      <c r="J31" s="7">
        <v>7.4</v>
      </c>
      <c r="K31" s="7">
        <v>9.1</v>
      </c>
      <c r="L31" s="16">
        <v>11</v>
      </c>
    </row>
    <row r="32" spans="2:17" x14ac:dyDescent="0.3">
      <c r="B32" s="17"/>
      <c r="C32" s="54"/>
      <c r="D32" s="55" t="s">
        <v>31</v>
      </c>
      <c r="E32" s="18">
        <f t="shared" ref="E32:L32" si="13">E30+E31</f>
        <v>41.961694719803923</v>
      </c>
      <c r="F32" s="18">
        <f t="shared" si="13"/>
        <v>42.920737087799019</v>
      </c>
      <c r="G32" s="18">
        <f t="shared" si="13"/>
        <v>43.703755514993986</v>
      </c>
      <c r="H32" s="18">
        <f t="shared" si="13"/>
        <v>45.811349402868835</v>
      </c>
      <c r="I32" s="18">
        <f t="shared" si="13"/>
        <v>48.544133137940555</v>
      </c>
      <c r="J32" s="18">
        <f t="shared" si="13"/>
        <v>50.802736466389064</v>
      </c>
      <c r="K32" s="18">
        <f t="shared" si="13"/>
        <v>53.587804878048786</v>
      </c>
      <c r="L32" s="19">
        <f t="shared" si="13"/>
        <v>56.6</v>
      </c>
    </row>
    <row r="33" spans="2:12" ht="15" thickBot="1" x14ac:dyDescent="0.3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20</v>
      </c>
    </row>
    <row r="34" spans="2:12" ht="15" thickBot="1" x14ac:dyDescent="0.35"/>
    <row r="35" spans="2:12" x14ac:dyDescent="0.3">
      <c r="B35" s="9" t="s">
        <v>24</v>
      </c>
      <c r="C35" s="10"/>
      <c r="D35" s="10" t="s">
        <v>1</v>
      </c>
      <c r="E35" s="10" t="s">
        <v>2</v>
      </c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10" t="s">
        <v>8</v>
      </c>
      <c r="L35" s="11" t="s">
        <v>9</v>
      </c>
    </row>
    <row r="36" spans="2:12" ht="15" thickBot="1" x14ac:dyDescent="0.35">
      <c r="B36" s="42" t="s">
        <v>20</v>
      </c>
      <c r="C36" s="21"/>
      <c r="D36" s="36">
        <v>7170</v>
      </c>
      <c r="E36" s="36">
        <v>7505</v>
      </c>
      <c r="F36" s="36">
        <v>7535</v>
      </c>
      <c r="G36" s="36">
        <v>7575</v>
      </c>
      <c r="H36" s="36">
        <v>7624</v>
      </c>
      <c r="I36" s="36">
        <v>7684</v>
      </c>
      <c r="J36" s="36">
        <v>7664</v>
      </c>
      <c r="K36" s="36">
        <v>7714</v>
      </c>
      <c r="L36" s="37">
        <v>7813</v>
      </c>
    </row>
    <row r="37" spans="2:12" ht="15" thickBot="1" x14ac:dyDescent="0.35"/>
    <row r="38" spans="2:12" x14ac:dyDescent="0.3">
      <c r="B38" s="60"/>
      <c r="C38" s="10"/>
      <c r="D38" s="10" t="s">
        <v>1</v>
      </c>
      <c r="E38" s="10" t="s">
        <v>2</v>
      </c>
      <c r="F38" s="10" t="s">
        <v>3</v>
      </c>
      <c r="G38" s="10" t="s">
        <v>4</v>
      </c>
      <c r="H38" s="10" t="s">
        <v>5</v>
      </c>
      <c r="I38" s="10" t="s">
        <v>6</v>
      </c>
      <c r="J38" s="10" t="s">
        <v>7</v>
      </c>
      <c r="K38" s="10" t="s">
        <v>8</v>
      </c>
      <c r="L38" s="11" t="s">
        <v>9</v>
      </c>
    </row>
    <row r="39" spans="2:12" x14ac:dyDescent="0.3">
      <c r="B39" s="38" t="s">
        <v>27</v>
      </c>
      <c r="C39" s="61"/>
      <c r="D39" s="62">
        <f t="shared" ref="D39:L39" si="14">D19/D36</f>
        <v>8512.3514644351471</v>
      </c>
      <c r="E39" s="61">
        <f t="shared" si="14"/>
        <v>8335.6960692871417</v>
      </c>
      <c r="F39" s="61">
        <f t="shared" si="14"/>
        <v>8536.4753815527529</v>
      </c>
      <c r="G39" s="61">
        <f t="shared" si="14"/>
        <v>8724.1300330032991</v>
      </c>
      <c r="H39" s="61">
        <f t="shared" si="14"/>
        <v>8899.2953830010501</v>
      </c>
      <c r="I39" s="61">
        <f t="shared" si="14"/>
        <v>9059.2362051015098</v>
      </c>
      <c r="J39" s="61">
        <f t="shared" si="14"/>
        <v>9312.9063152400831</v>
      </c>
      <c r="K39" s="61">
        <f t="shared" si="14"/>
        <v>9481.0807622504544</v>
      </c>
      <c r="L39" s="63">
        <f t="shared" si="14"/>
        <v>9586.5864584666579</v>
      </c>
    </row>
    <row r="40" spans="2:12" ht="15" thickBot="1" x14ac:dyDescent="0.35">
      <c r="B40" s="64" t="s">
        <v>30</v>
      </c>
      <c r="C40" s="36"/>
      <c r="D40" s="65">
        <f>D24/D36</f>
        <v>8545.2839016736398</v>
      </c>
      <c r="E40" s="36">
        <f t="shared" ref="E40:K40" si="15">E24/E36</f>
        <v>8367.9450652065279</v>
      </c>
      <c r="F40" s="36">
        <f t="shared" si="15"/>
        <v>8564.0072613636348</v>
      </c>
      <c r="G40" s="36">
        <f t="shared" si="15"/>
        <v>8746.9520415016486</v>
      </c>
      <c r="H40" s="36">
        <f t="shared" si="15"/>
        <v>8917.4355606472964</v>
      </c>
      <c r="I40" s="36">
        <f t="shared" si="15"/>
        <v>9072.7349966651473</v>
      </c>
      <c r="J40" s="36">
        <f t="shared" si="15"/>
        <v>9321.9288510405786</v>
      </c>
      <c r="K40" s="36">
        <f t="shared" si="15"/>
        <v>9485.562576403292</v>
      </c>
      <c r="L40" s="37">
        <f>L24/L36</f>
        <v>9586.5864219089963</v>
      </c>
    </row>
    <row r="43" spans="2:12" x14ac:dyDescent="0.3">
      <c r="B43" s="53" t="s">
        <v>46</v>
      </c>
      <c r="C43" s="53"/>
      <c r="D43" s="53"/>
      <c r="E43" s="53"/>
      <c r="F43" s="52"/>
      <c r="G43" s="52"/>
      <c r="H43" s="52"/>
      <c r="I43" s="52"/>
      <c r="J43" s="52"/>
    </row>
    <row r="50" spans="2:14" x14ac:dyDescent="0.3">
      <c r="B50" s="97" t="s">
        <v>33</v>
      </c>
      <c r="C50" s="98"/>
      <c r="D50" s="98"/>
      <c r="E50" s="95"/>
      <c r="F50" s="95"/>
      <c r="G50" s="95"/>
      <c r="H50" s="95"/>
      <c r="N50" s="87"/>
    </row>
    <row r="51" spans="2:14" s="95" customFormat="1" x14ac:dyDescent="0.3">
      <c r="B51" s="91" t="s">
        <v>43</v>
      </c>
      <c r="C51" s="100">
        <v>8132</v>
      </c>
      <c r="D51" s="100">
        <v>8132</v>
      </c>
      <c r="N51" s="96"/>
    </row>
    <row r="52" spans="2:14" s="95" customFormat="1" x14ac:dyDescent="0.3">
      <c r="B52" s="99" t="s">
        <v>15</v>
      </c>
      <c r="C52" s="95">
        <v>2.5</v>
      </c>
      <c r="D52" s="95">
        <v>1.5</v>
      </c>
      <c r="N52" s="96"/>
    </row>
    <row r="53" spans="2:14" s="95" customFormat="1" x14ac:dyDescent="0.3">
      <c r="B53" s="94"/>
      <c r="N53" s="96"/>
    </row>
    <row r="54" spans="2:14" x14ac:dyDescent="0.3">
      <c r="B54" s="91" t="s">
        <v>34</v>
      </c>
      <c r="C54" s="88">
        <f>D36</f>
        <v>7170</v>
      </c>
      <c r="D54" s="88">
        <f>D36</f>
        <v>7170</v>
      </c>
      <c r="N54" s="87"/>
    </row>
    <row r="55" spans="2:14" x14ac:dyDescent="0.3">
      <c r="B55" s="91" t="s">
        <v>40</v>
      </c>
      <c r="C55" s="89">
        <f>8336.862343</f>
        <v>8336.8623430000007</v>
      </c>
      <c r="D55" s="89">
        <f>D51*1.015</f>
        <v>8253.98</v>
      </c>
    </row>
    <row r="56" spans="2:14" x14ac:dyDescent="0.3">
      <c r="B56" s="93" t="s">
        <v>35</v>
      </c>
      <c r="C56" s="90">
        <f>C54*C55</f>
        <v>59775302.999310002</v>
      </c>
      <c r="D56" s="90">
        <f>D54*D55</f>
        <v>59181036.599999994</v>
      </c>
    </row>
    <row r="57" spans="2:14" x14ac:dyDescent="0.3">
      <c r="B57" s="91"/>
    </row>
    <row r="58" spans="2:14" x14ac:dyDescent="0.3">
      <c r="B58" s="91"/>
    </row>
    <row r="59" spans="2:14" x14ac:dyDescent="0.3">
      <c r="B59" s="91" t="s">
        <v>36</v>
      </c>
      <c r="C59" s="89">
        <v>7536</v>
      </c>
      <c r="D59" s="89">
        <v>7536</v>
      </c>
    </row>
    <row r="60" spans="2:14" x14ac:dyDescent="0.3">
      <c r="B60" s="91" t="s">
        <v>37</v>
      </c>
      <c r="C60" s="89">
        <v>7498</v>
      </c>
      <c r="D60" s="89">
        <v>7498</v>
      </c>
    </row>
    <row r="61" spans="2:14" x14ac:dyDescent="0.3">
      <c r="B61" s="91" t="s">
        <v>38</v>
      </c>
      <c r="C61" s="92">
        <v>7505</v>
      </c>
      <c r="D61" s="92">
        <v>7505</v>
      </c>
    </row>
    <row r="62" spans="2:14" x14ac:dyDescent="0.3">
      <c r="B62" s="91" t="s">
        <v>39</v>
      </c>
      <c r="C62" s="88">
        <f>(C59+C60+C61)/3</f>
        <v>7513</v>
      </c>
      <c r="D62" s="88">
        <f>(D59+D60+D61)/3</f>
        <v>7513</v>
      </c>
    </row>
    <row r="64" spans="2:14" x14ac:dyDescent="0.3">
      <c r="B64" s="91" t="s">
        <v>40</v>
      </c>
      <c r="C64" s="88">
        <f>C55</f>
        <v>8336.8623430000007</v>
      </c>
      <c r="D64" s="88">
        <f>D55</f>
        <v>8253.98</v>
      </c>
    </row>
    <row r="65" spans="2:4" x14ac:dyDescent="0.3">
      <c r="B65" s="93" t="s">
        <v>41</v>
      </c>
      <c r="C65" s="90">
        <f>C64*C62</f>
        <v>62634846.782959007</v>
      </c>
      <c r="D65" s="90">
        <f>D64*D62</f>
        <v>62012151.739999995</v>
      </c>
    </row>
    <row r="66" spans="2:4" x14ac:dyDescent="0.3">
      <c r="B66" s="101" t="s">
        <v>44</v>
      </c>
      <c r="C66" s="102">
        <v>-61033560</v>
      </c>
      <c r="D66" s="102">
        <v>-61033560</v>
      </c>
    </row>
    <row r="67" spans="2:4" x14ac:dyDescent="0.3">
      <c r="C67" s="89"/>
      <c r="D67" s="89"/>
    </row>
    <row r="68" spans="2:4" x14ac:dyDescent="0.3">
      <c r="B68" s="103" t="s">
        <v>42</v>
      </c>
      <c r="C68" s="104">
        <f>C65+C66</f>
        <v>1601286.7829590067</v>
      </c>
      <c r="D68" s="104">
        <f>D65+D66</f>
        <v>978591.73999999464</v>
      </c>
    </row>
  </sheetData>
  <pageMargins left="0.7" right="0.7" top="0.75" bottom="0.75" header="0.3" footer="0.3"/>
  <pageSetup scale="50" orientation="landscape" r:id="rId1"/>
  <headerFooter>
    <oddHeader>&amp;CDraft Budget B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9D3-9C7C-43D9-9C73-7FB1B8E3EEDA}">
  <sheetPr>
    <pageSetUpPr fitToPage="1"/>
  </sheetPr>
  <dimension ref="A1:Q68"/>
  <sheetViews>
    <sheetView tabSelected="1" view="pageLayout" topLeftCell="A34" zoomScale="90" zoomScaleNormal="85" zoomScalePageLayoutView="90" workbookViewId="0">
      <selection activeCell="E13" sqref="E13"/>
    </sheetView>
  </sheetViews>
  <sheetFormatPr defaultRowHeight="14.4" x14ac:dyDescent="0.3"/>
  <cols>
    <col min="1" max="1" width="4.6640625" customWidth="1"/>
    <col min="2" max="2" width="37.5546875" customWidth="1"/>
    <col min="3" max="3" width="13.44140625" customWidth="1"/>
    <col min="4" max="4" width="13" customWidth="1"/>
    <col min="5" max="5" width="12.5546875" customWidth="1"/>
    <col min="6" max="6" width="14.44140625" customWidth="1"/>
    <col min="7" max="11" width="13.109375" bestFit="1" customWidth="1"/>
    <col min="12" max="12" width="14.33203125" customWidth="1"/>
    <col min="13" max="13" width="14.5546875" customWidth="1"/>
    <col min="14" max="14" width="16.5546875" customWidth="1"/>
    <col min="15" max="15" width="11.33203125" bestFit="1" customWidth="1"/>
  </cols>
  <sheetData>
    <row r="1" spans="1:14" ht="15" thickBot="1" x14ac:dyDescent="0.35"/>
    <row r="2" spans="1:14" x14ac:dyDescent="0.3">
      <c r="B2" s="66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67"/>
    </row>
    <row r="3" spans="1:14" x14ac:dyDescent="0.3">
      <c r="B3" s="17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68" t="s">
        <v>9</v>
      </c>
      <c r="N3" s="110"/>
    </row>
    <row r="4" spans="1:14" x14ac:dyDescent="0.3">
      <c r="A4">
        <v>1</v>
      </c>
      <c r="B4" s="12" t="s">
        <v>10</v>
      </c>
      <c r="C4" s="62">
        <v>61033559</v>
      </c>
      <c r="D4" s="69">
        <f>C4*1.025</f>
        <v>62559397.974999994</v>
      </c>
      <c r="E4" s="70">
        <f>D4*1.025</f>
        <v>64123382.92437499</v>
      </c>
      <c r="F4" s="70">
        <f>E4*1.025</f>
        <v>65726467.497484356</v>
      </c>
      <c r="G4" s="70">
        <f t="shared" ref="G4:L4" si="0">F4*1.025</f>
        <v>67369629.184921458</v>
      </c>
      <c r="H4" s="70">
        <f t="shared" si="0"/>
        <v>69053869.914544493</v>
      </c>
      <c r="I4" s="70">
        <f t="shared" si="0"/>
        <v>70780216.662408099</v>
      </c>
      <c r="J4" s="70">
        <f t="shared" si="0"/>
        <v>72549722.078968301</v>
      </c>
      <c r="K4" s="70">
        <f t="shared" si="0"/>
        <v>74363465.130942509</v>
      </c>
      <c r="L4" s="71">
        <f t="shared" si="0"/>
        <v>76222551.75921607</v>
      </c>
    </row>
    <row r="5" spans="1:14" x14ac:dyDescent="0.3">
      <c r="A5">
        <v>2</v>
      </c>
      <c r="B5" s="12" t="s">
        <v>11</v>
      </c>
      <c r="C5" s="2">
        <v>61033559</v>
      </c>
      <c r="D5" s="3">
        <f>C5+1540716</f>
        <v>62574275</v>
      </c>
      <c r="E5" s="4">
        <f t="shared" ref="E5:I5" si="1">D5+1540716</f>
        <v>64114991</v>
      </c>
      <c r="F5" s="4">
        <f t="shared" si="1"/>
        <v>65655707</v>
      </c>
      <c r="G5" s="4">
        <f t="shared" si="1"/>
        <v>67196423</v>
      </c>
      <c r="H5" s="4">
        <f t="shared" si="1"/>
        <v>68737139</v>
      </c>
      <c r="I5" s="4">
        <f t="shared" si="1"/>
        <v>70277855</v>
      </c>
      <c r="J5" s="4">
        <f>I5+1540716</f>
        <v>71818571</v>
      </c>
      <c r="K5" s="4">
        <f>J5+1540716-3</f>
        <v>73359284</v>
      </c>
      <c r="L5" s="72">
        <f>K5+1540716</f>
        <v>74900000</v>
      </c>
      <c r="N5" s="88"/>
    </row>
    <row r="6" spans="1:14" x14ac:dyDescent="0.3">
      <c r="A6">
        <v>3</v>
      </c>
      <c r="B6" s="32" t="s">
        <v>12</v>
      </c>
      <c r="C6" s="73">
        <f>C4-C5</f>
        <v>0</v>
      </c>
      <c r="D6" s="73">
        <f t="shared" ref="D6:L6" si="2">D4-D5</f>
        <v>-14877.02500000596</v>
      </c>
      <c r="E6" s="73">
        <f t="shared" si="2"/>
        <v>8391.9243749901652</v>
      </c>
      <c r="F6" s="73">
        <f t="shared" si="2"/>
        <v>70760.497484356165</v>
      </c>
      <c r="G6" s="73">
        <f t="shared" si="2"/>
        <v>173206.18492145836</v>
      </c>
      <c r="H6" s="73">
        <f t="shared" si="2"/>
        <v>316730.91454449296</v>
      </c>
      <c r="I6" s="73">
        <f t="shared" si="2"/>
        <v>502361.66240809858</v>
      </c>
      <c r="J6" s="73">
        <f t="shared" si="2"/>
        <v>731151.07896830142</v>
      </c>
      <c r="K6" s="73">
        <f t="shared" si="2"/>
        <v>1004181.1309425086</v>
      </c>
      <c r="L6" s="74">
        <f t="shared" si="2"/>
        <v>1322551.7592160702</v>
      </c>
      <c r="N6" s="88"/>
    </row>
    <row r="7" spans="1:14" x14ac:dyDescent="0.3">
      <c r="B7" s="17"/>
      <c r="C7" s="8"/>
      <c r="D7" s="8"/>
      <c r="E7" s="8"/>
      <c r="F7" s="8"/>
      <c r="G7" s="8"/>
      <c r="H7" s="8"/>
      <c r="I7" s="8"/>
      <c r="J7" s="8"/>
      <c r="K7" s="8"/>
      <c r="L7" s="14"/>
    </row>
    <row r="8" spans="1:14" x14ac:dyDescent="0.3">
      <c r="B8" s="17"/>
      <c r="C8" s="8"/>
      <c r="D8" s="6" t="s">
        <v>16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6" t="s">
        <v>15</v>
      </c>
      <c r="L8" s="31" t="s">
        <v>15</v>
      </c>
      <c r="N8" s="88"/>
    </row>
    <row r="9" spans="1:14" ht="15" thickBot="1" x14ac:dyDescent="0.35">
      <c r="A9">
        <v>4</v>
      </c>
      <c r="B9" s="75" t="s">
        <v>13</v>
      </c>
      <c r="C9" s="76">
        <f>C4</f>
        <v>61033559</v>
      </c>
      <c r="D9" s="77">
        <f>D5</f>
        <v>62574275</v>
      </c>
      <c r="E9" s="77">
        <f t="shared" ref="E9:L9" si="3">E4</f>
        <v>64123382.92437499</v>
      </c>
      <c r="F9" s="77">
        <f t="shared" si="3"/>
        <v>65726467.497484356</v>
      </c>
      <c r="G9" s="77">
        <f t="shared" si="3"/>
        <v>67369629.184921458</v>
      </c>
      <c r="H9" s="77">
        <f t="shared" si="3"/>
        <v>69053869.914544493</v>
      </c>
      <c r="I9" s="77">
        <f t="shared" si="3"/>
        <v>70780216.662408099</v>
      </c>
      <c r="J9" s="77">
        <f t="shared" si="3"/>
        <v>72549722.078968301</v>
      </c>
      <c r="K9" s="77">
        <f t="shared" si="3"/>
        <v>74363465.130942509</v>
      </c>
      <c r="L9" s="78">
        <f t="shared" si="3"/>
        <v>76222551.75921607</v>
      </c>
    </row>
    <row r="11" spans="1:14" x14ac:dyDescent="0.3">
      <c r="A11">
        <v>5</v>
      </c>
      <c r="B11" s="115" t="s">
        <v>51</v>
      </c>
      <c r="C11" s="120">
        <f>C9</f>
        <v>61033559</v>
      </c>
      <c r="D11" s="120">
        <v>62559389</v>
      </c>
      <c r="E11" s="120">
        <f>64085219</f>
        <v>64085219</v>
      </c>
      <c r="F11" s="120">
        <v>68885219</v>
      </c>
      <c r="G11" s="113">
        <f>F11+6200000</f>
        <v>75085219</v>
      </c>
      <c r="H11" s="121">
        <f>G11+5100000</f>
        <v>80185219</v>
      </c>
      <c r="I11" s="121">
        <f>H11+4600000</f>
        <v>84785219</v>
      </c>
      <c r="J11" s="121">
        <f>I11+4600000</f>
        <v>89385219</v>
      </c>
      <c r="K11" s="121">
        <f>J11*1.03</f>
        <v>92066775.570000008</v>
      </c>
      <c r="L11" s="121">
        <f>K11*1.03</f>
        <v>94828778.837100014</v>
      </c>
      <c r="N11" s="110"/>
    </row>
    <row r="12" spans="1:14" x14ac:dyDescent="0.3">
      <c r="A12">
        <v>6</v>
      </c>
      <c r="B12" s="115" t="s">
        <v>15</v>
      </c>
      <c r="C12" s="113"/>
      <c r="D12" s="114">
        <f>(D11-C11)/C11</f>
        <v>2.4999852949751791E-2</v>
      </c>
      <c r="E12" s="114">
        <f t="shared" ref="E12:L12" si="4">(E11-D11)/D11</f>
        <v>2.4390103937875735E-2</v>
      </c>
      <c r="F12" s="114">
        <f t="shared" si="4"/>
        <v>7.4900266783827329E-2</v>
      </c>
      <c r="G12" s="114">
        <f t="shared" si="4"/>
        <v>9.0004794787688774E-2</v>
      </c>
      <c r="H12" s="114">
        <f t="shared" si="4"/>
        <v>6.7922822466562963E-2</v>
      </c>
      <c r="I12" s="114">
        <f t="shared" si="4"/>
        <v>5.7367181350468095E-2</v>
      </c>
      <c r="J12" s="114">
        <f t="shared" si="4"/>
        <v>5.4254739850350564E-2</v>
      </c>
      <c r="K12" s="114">
        <f t="shared" si="4"/>
        <v>3.0000000000000086E-2</v>
      </c>
      <c r="L12" s="114">
        <f t="shared" si="4"/>
        <v>3.0000000000000065E-2</v>
      </c>
      <c r="N12" s="110"/>
    </row>
    <row r="13" spans="1:14" x14ac:dyDescent="0.3">
      <c r="A13">
        <v>7</v>
      </c>
      <c r="B13" s="112" t="s">
        <v>50</v>
      </c>
      <c r="C13" s="113"/>
      <c r="D13" s="119">
        <f>D11-D5</f>
        <v>-14886</v>
      </c>
      <c r="E13" s="119">
        <f>E11-E5</f>
        <v>-29772</v>
      </c>
      <c r="F13" s="116">
        <f t="shared" ref="F13:K13" si="5">F11-F5</f>
        <v>3229512</v>
      </c>
      <c r="G13" s="116">
        <f t="shared" si="5"/>
        <v>7888796</v>
      </c>
      <c r="H13" s="116">
        <f t="shared" si="5"/>
        <v>11448080</v>
      </c>
      <c r="I13" s="116">
        <f t="shared" si="5"/>
        <v>14507364</v>
      </c>
      <c r="J13" s="116">
        <f t="shared" si="5"/>
        <v>17566648</v>
      </c>
      <c r="K13" s="116">
        <f t="shared" si="5"/>
        <v>18707491.570000008</v>
      </c>
      <c r="L13" s="116">
        <f>L11-L5</f>
        <v>19928778.837100014</v>
      </c>
      <c r="N13" s="110"/>
    </row>
    <row r="14" spans="1:14" x14ac:dyDescent="0.3">
      <c r="B14" s="112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8">
        <f>SUM(D13:L13)</f>
        <v>93232012.407100022</v>
      </c>
      <c r="N14" s="117" t="s">
        <v>48</v>
      </c>
    </row>
    <row r="15" spans="1:14" ht="15" thickBot="1" x14ac:dyDescent="0.35">
      <c r="H15" s="88"/>
      <c r="I15" s="88"/>
      <c r="J15" s="88"/>
      <c r="K15" s="88"/>
      <c r="L15" s="88"/>
      <c r="N15" s="111" t="s">
        <v>49</v>
      </c>
    </row>
    <row r="16" spans="1:14" x14ac:dyDescent="0.3">
      <c r="B16" s="58" t="s">
        <v>23</v>
      </c>
      <c r="C16" s="23"/>
      <c r="D16" s="24" t="s">
        <v>22</v>
      </c>
      <c r="E16" s="25" t="s">
        <v>15</v>
      </c>
      <c r="F16" s="25" t="s">
        <v>16</v>
      </c>
      <c r="G16" s="25" t="s">
        <v>16</v>
      </c>
      <c r="H16" s="25" t="s">
        <v>16</v>
      </c>
      <c r="I16" s="25" t="s">
        <v>16</v>
      </c>
      <c r="J16" s="25" t="s">
        <v>16</v>
      </c>
      <c r="K16" s="25" t="s">
        <v>16</v>
      </c>
      <c r="L16" s="26" t="s">
        <v>16</v>
      </c>
    </row>
    <row r="17" spans="2:17" x14ac:dyDescent="0.3">
      <c r="B17" s="79"/>
      <c r="C17" s="8"/>
      <c r="D17" s="82">
        <f t="shared" ref="D17:L17" si="6">C19</f>
        <v>61033559</v>
      </c>
      <c r="E17" s="56">
        <f t="shared" si="6"/>
        <v>61033560</v>
      </c>
      <c r="F17" s="56">
        <f t="shared" si="6"/>
        <v>62559398.999999993</v>
      </c>
      <c r="G17" s="56">
        <f t="shared" si="6"/>
        <v>64322341.999999993</v>
      </c>
      <c r="H17" s="56">
        <f t="shared" si="6"/>
        <v>66085284.999999993</v>
      </c>
      <c r="I17" s="56">
        <f t="shared" si="6"/>
        <v>67848228</v>
      </c>
      <c r="J17" s="56">
        <f t="shared" si="6"/>
        <v>69611171</v>
      </c>
      <c r="K17" s="56">
        <f t="shared" si="6"/>
        <v>71374114</v>
      </c>
      <c r="L17" s="59">
        <f t="shared" si="6"/>
        <v>73137057</v>
      </c>
      <c r="N17" s="88"/>
    </row>
    <row r="18" spans="2:17" x14ac:dyDescent="0.3">
      <c r="B18" s="79"/>
      <c r="C18" s="8"/>
      <c r="D18" s="83">
        <v>1</v>
      </c>
      <c r="E18" s="57">
        <v>2.5000000000000001E-2</v>
      </c>
      <c r="F18" s="80">
        <v>1762943</v>
      </c>
      <c r="G18" s="80">
        <v>1762943</v>
      </c>
      <c r="H18" s="80">
        <v>1762943</v>
      </c>
      <c r="I18" s="80">
        <v>1762943</v>
      </c>
      <c r="J18" s="80">
        <v>1762943</v>
      </c>
      <c r="K18" s="80">
        <v>1762943</v>
      </c>
      <c r="L18" s="81">
        <v>1762943</v>
      </c>
    </row>
    <row r="19" spans="2:17" x14ac:dyDescent="0.3">
      <c r="B19" s="38" t="s">
        <v>32</v>
      </c>
      <c r="C19" s="39">
        <f>C4</f>
        <v>61033559</v>
      </c>
      <c r="D19" s="40">
        <f>D17+D18</f>
        <v>61033560</v>
      </c>
      <c r="E19" s="40">
        <f>D19*1.025</f>
        <v>62559398.999999993</v>
      </c>
      <c r="F19" s="40">
        <f t="shared" ref="F19:L19" si="7">F17+F18</f>
        <v>64322341.999999993</v>
      </c>
      <c r="G19" s="40">
        <f t="shared" si="7"/>
        <v>66085284.999999993</v>
      </c>
      <c r="H19" s="40">
        <f t="shared" si="7"/>
        <v>67848228</v>
      </c>
      <c r="I19" s="40">
        <f t="shared" si="7"/>
        <v>69611171</v>
      </c>
      <c r="J19" s="40">
        <f t="shared" si="7"/>
        <v>71374114</v>
      </c>
      <c r="K19" s="40">
        <f t="shared" si="7"/>
        <v>73137057</v>
      </c>
      <c r="L19" s="43">
        <f t="shared" si="7"/>
        <v>74900000</v>
      </c>
    </row>
    <row r="20" spans="2:17" x14ac:dyDescent="0.3">
      <c r="B20" s="17"/>
      <c r="C20" s="28"/>
      <c r="D20" s="27"/>
      <c r="E20" s="27"/>
      <c r="F20" s="28"/>
      <c r="G20" s="28"/>
      <c r="H20" s="28"/>
      <c r="I20" s="28"/>
      <c r="J20" s="28"/>
      <c r="K20" s="28"/>
      <c r="L20" s="29"/>
    </row>
    <row r="21" spans="2:17" x14ac:dyDescent="0.3">
      <c r="B21" s="30" t="s">
        <v>21</v>
      </c>
      <c r="C21" s="28"/>
      <c r="D21" s="41" t="s">
        <v>28</v>
      </c>
      <c r="E21" s="6" t="s">
        <v>15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31" t="s">
        <v>16</v>
      </c>
      <c r="Q21" s="86"/>
    </row>
    <row r="22" spans="2:17" x14ac:dyDescent="0.3">
      <c r="B22" s="12" t="s">
        <v>29</v>
      </c>
      <c r="C22" s="28"/>
      <c r="D22" s="82">
        <v>59775303</v>
      </c>
      <c r="E22" s="56">
        <f>D24</f>
        <v>61269685.574999996</v>
      </c>
      <c r="F22" s="56">
        <f>E24</f>
        <v>62801427.714374989</v>
      </c>
      <c r="G22" s="56">
        <f t="shared" ref="G22:K22" si="8">F24</f>
        <v>64529794.714374989</v>
      </c>
      <c r="H22" s="56">
        <f t="shared" si="8"/>
        <v>66258161.714374989</v>
      </c>
      <c r="I22" s="56">
        <f t="shared" si="8"/>
        <v>67986528.714374989</v>
      </c>
      <c r="J22" s="56">
        <f t="shared" si="8"/>
        <v>69714895.714374989</v>
      </c>
      <c r="K22" s="56">
        <f t="shared" si="8"/>
        <v>71443262.714374989</v>
      </c>
      <c r="L22" s="59">
        <f>K24</f>
        <v>73171629.714374989</v>
      </c>
      <c r="Q22" s="82"/>
    </row>
    <row r="23" spans="2:17" x14ac:dyDescent="0.3">
      <c r="B23" s="30"/>
      <c r="C23" s="28"/>
      <c r="D23" s="45">
        <v>2.5000000000000001E-2</v>
      </c>
      <c r="E23" s="57">
        <f>D23</f>
        <v>2.5000000000000001E-2</v>
      </c>
      <c r="F23" s="80">
        <v>1728367</v>
      </c>
      <c r="G23" s="80">
        <v>1728367</v>
      </c>
      <c r="H23" s="80">
        <v>1728367</v>
      </c>
      <c r="I23" s="80">
        <v>1728367</v>
      </c>
      <c r="J23" s="80">
        <v>1728367</v>
      </c>
      <c r="K23" s="80">
        <v>1728367</v>
      </c>
      <c r="L23" s="81">
        <v>1728370</v>
      </c>
    </row>
    <row r="24" spans="2:17" x14ac:dyDescent="0.3">
      <c r="B24" s="46" t="s">
        <v>25</v>
      </c>
      <c r="C24" s="47">
        <f>C19</f>
        <v>61033559</v>
      </c>
      <c r="D24" s="48">
        <f>D22*1.025</f>
        <v>61269685.574999996</v>
      </c>
      <c r="E24" s="48">
        <f>E22*1.025</f>
        <v>62801427.714374989</v>
      </c>
      <c r="F24" s="48">
        <f>F22+F23</f>
        <v>64529794.714374989</v>
      </c>
      <c r="G24" s="48">
        <f t="shared" ref="G24:K24" si="9">G22+G23</f>
        <v>66258161.714374989</v>
      </c>
      <c r="H24" s="48">
        <f t="shared" si="9"/>
        <v>67986528.714374989</v>
      </c>
      <c r="I24" s="48">
        <f t="shared" si="9"/>
        <v>69714895.714374989</v>
      </c>
      <c r="J24" s="48">
        <f t="shared" si="9"/>
        <v>71443262.714374989</v>
      </c>
      <c r="K24" s="48">
        <f t="shared" si="9"/>
        <v>73171629.714374989</v>
      </c>
      <c r="L24" s="44">
        <f>L22+L23</f>
        <v>74899999.714374989</v>
      </c>
      <c r="N24" s="84"/>
    </row>
    <row r="25" spans="2:17" x14ac:dyDescent="0.3">
      <c r="B25" s="32" t="s">
        <v>26</v>
      </c>
      <c r="C25" s="8"/>
      <c r="D25" s="33">
        <f t="shared" ref="D25:K25" si="10">D24-D19</f>
        <v>236125.57499999553</v>
      </c>
      <c r="E25" s="33">
        <f t="shared" si="10"/>
        <v>242028.71437499672</v>
      </c>
      <c r="F25" s="33">
        <f t="shared" si="10"/>
        <v>207452.71437499672</v>
      </c>
      <c r="G25" s="33">
        <f t="shared" si="10"/>
        <v>172876.71437499672</v>
      </c>
      <c r="H25" s="33">
        <f t="shared" si="10"/>
        <v>138300.71437498927</v>
      </c>
      <c r="I25" s="33">
        <f t="shared" si="10"/>
        <v>103724.71437498927</v>
      </c>
      <c r="J25" s="33">
        <f t="shared" si="10"/>
        <v>69148.714374989271</v>
      </c>
      <c r="K25" s="33">
        <f t="shared" si="10"/>
        <v>34572.714374989271</v>
      </c>
      <c r="L25" s="34">
        <v>0</v>
      </c>
    </row>
    <row r="26" spans="2:17" ht="15" thickBot="1" x14ac:dyDescent="0.35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35"/>
    </row>
    <row r="27" spans="2:17" x14ac:dyDescent="0.3">
      <c r="D27" s="5"/>
      <c r="N27" s="85"/>
    </row>
    <row r="28" spans="2:17" ht="15" thickBot="1" x14ac:dyDescent="0.35"/>
    <row r="29" spans="2:17" x14ac:dyDescent="0.3">
      <c r="B29" s="9" t="s">
        <v>19</v>
      </c>
      <c r="C29" s="10" t="s">
        <v>0</v>
      </c>
      <c r="D29" s="49" t="s">
        <v>1</v>
      </c>
      <c r="E29" s="10" t="s">
        <v>2</v>
      </c>
      <c r="F29" s="10" t="s">
        <v>3</v>
      </c>
      <c r="G29" s="10" t="s">
        <v>4</v>
      </c>
      <c r="H29" s="10" t="s">
        <v>5</v>
      </c>
      <c r="I29" s="10" t="s">
        <v>6</v>
      </c>
      <c r="J29" s="10" t="s">
        <v>7</v>
      </c>
      <c r="K29" s="10" t="s">
        <v>8</v>
      </c>
      <c r="L29" s="11" t="s">
        <v>9</v>
      </c>
    </row>
    <row r="30" spans="2:17" x14ac:dyDescent="0.3">
      <c r="B30" s="12" t="s">
        <v>17</v>
      </c>
      <c r="C30" s="13"/>
      <c r="D30" s="50">
        <f t="shared" ref="D30" si="11">E30/1.025</f>
        <v>36.390243902439025</v>
      </c>
      <c r="E30" s="13">
        <v>37.299999999999997</v>
      </c>
      <c r="F30" s="13">
        <v>38.5</v>
      </c>
      <c r="G30" s="13">
        <v>40.1</v>
      </c>
      <c r="H30" s="13">
        <v>41.4</v>
      </c>
      <c r="I30" s="13">
        <v>42.6</v>
      </c>
      <c r="J30" s="13">
        <v>43.3</v>
      </c>
      <c r="K30" s="13">
        <v>44.5</v>
      </c>
      <c r="L30" s="14">
        <v>46.4</v>
      </c>
    </row>
    <row r="31" spans="2:17" x14ac:dyDescent="0.3">
      <c r="B31" s="15" t="s">
        <v>18</v>
      </c>
      <c r="C31" s="8"/>
      <c r="D31" s="51">
        <v>3.1</v>
      </c>
      <c r="E31" s="7">
        <v>3.6</v>
      </c>
      <c r="F31" s="7">
        <v>3.6</v>
      </c>
      <c r="G31" s="7">
        <v>3.4</v>
      </c>
      <c r="H31" s="7">
        <v>4.5</v>
      </c>
      <c r="I31" s="7">
        <v>6.2</v>
      </c>
      <c r="J31" s="7">
        <v>7.4</v>
      </c>
      <c r="K31" s="7">
        <v>9.1</v>
      </c>
      <c r="L31" s="16">
        <v>11</v>
      </c>
    </row>
    <row r="32" spans="2:17" x14ac:dyDescent="0.3">
      <c r="B32" s="17"/>
      <c r="C32" s="54"/>
      <c r="D32" s="55" t="s">
        <v>31</v>
      </c>
      <c r="E32" s="18">
        <f t="shared" ref="E32:L32" si="12">E30+E31</f>
        <v>40.9</v>
      </c>
      <c r="F32" s="18">
        <f t="shared" si="12"/>
        <v>42.1</v>
      </c>
      <c r="G32" s="18">
        <f t="shared" si="12"/>
        <v>43.5</v>
      </c>
      <c r="H32" s="18">
        <f t="shared" si="12"/>
        <v>45.9</v>
      </c>
      <c r="I32" s="18">
        <f t="shared" si="12"/>
        <v>48.800000000000004</v>
      </c>
      <c r="J32" s="18">
        <f t="shared" si="12"/>
        <v>50.699999999999996</v>
      </c>
      <c r="K32" s="18">
        <f t="shared" si="12"/>
        <v>53.6</v>
      </c>
      <c r="L32" s="19">
        <f t="shared" si="12"/>
        <v>57.4</v>
      </c>
    </row>
    <row r="33" spans="2:12" ht="15" thickBot="1" x14ac:dyDescent="0.35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2" t="s">
        <v>20</v>
      </c>
    </row>
    <row r="34" spans="2:12" ht="15" thickBot="1" x14ac:dyDescent="0.35"/>
    <row r="35" spans="2:12" x14ac:dyDescent="0.3">
      <c r="B35" s="9" t="s">
        <v>24</v>
      </c>
      <c r="C35" s="10"/>
      <c r="D35" s="10" t="s">
        <v>1</v>
      </c>
      <c r="E35" s="10" t="s">
        <v>2</v>
      </c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10" t="s">
        <v>8</v>
      </c>
      <c r="L35" s="11" t="s">
        <v>9</v>
      </c>
    </row>
    <row r="36" spans="2:12" ht="15" thickBot="1" x14ac:dyDescent="0.35">
      <c r="B36" s="42" t="s">
        <v>20</v>
      </c>
      <c r="C36" s="21"/>
      <c r="D36" s="36">
        <v>7170</v>
      </c>
      <c r="E36" s="36">
        <v>7505</v>
      </c>
      <c r="F36" s="36">
        <v>7535</v>
      </c>
      <c r="G36" s="36">
        <v>7575</v>
      </c>
      <c r="H36" s="36">
        <v>7624</v>
      </c>
      <c r="I36" s="36">
        <v>7684</v>
      </c>
      <c r="J36" s="36">
        <v>7664</v>
      </c>
      <c r="K36" s="36">
        <v>7714</v>
      </c>
      <c r="L36" s="37">
        <v>7813</v>
      </c>
    </row>
    <row r="37" spans="2:12" ht="15" thickBot="1" x14ac:dyDescent="0.35"/>
    <row r="38" spans="2:12" x14ac:dyDescent="0.3">
      <c r="B38" s="60"/>
      <c r="C38" s="10"/>
      <c r="D38" s="10" t="s">
        <v>1</v>
      </c>
      <c r="E38" s="10" t="s">
        <v>2</v>
      </c>
      <c r="F38" s="10" t="s">
        <v>3</v>
      </c>
      <c r="G38" s="10" t="s">
        <v>4</v>
      </c>
      <c r="H38" s="10" t="s">
        <v>5</v>
      </c>
      <c r="I38" s="10" t="s">
        <v>6</v>
      </c>
      <c r="J38" s="10" t="s">
        <v>7</v>
      </c>
      <c r="K38" s="10" t="s">
        <v>8</v>
      </c>
      <c r="L38" s="11" t="s">
        <v>9</v>
      </c>
    </row>
    <row r="39" spans="2:12" x14ac:dyDescent="0.3">
      <c r="B39" s="38" t="s">
        <v>27</v>
      </c>
      <c r="C39" s="61"/>
      <c r="D39" s="62">
        <f t="shared" ref="D39:L39" si="13">D19/D36</f>
        <v>8512.3514644351471</v>
      </c>
      <c r="E39" s="61">
        <f t="shared" si="13"/>
        <v>8335.6960692871417</v>
      </c>
      <c r="F39" s="61">
        <f t="shared" si="13"/>
        <v>8536.4753815527529</v>
      </c>
      <c r="G39" s="61">
        <f t="shared" si="13"/>
        <v>8724.1300330032991</v>
      </c>
      <c r="H39" s="61">
        <f t="shared" si="13"/>
        <v>8899.2953830010501</v>
      </c>
      <c r="I39" s="61">
        <f t="shared" si="13"/>
        <v>9059.2362051015098</v>
      </c>
      <c r="J39" s="61">
        <f t="shared" si="13"/>
        <v>9312.9063152400831</v>
      </c>
      <c r="K39" s="61">
        <f t="shared" si="13"/>
        <v>9481.0807622504544</v>
      </c>
      <c r="L39" s="63">
        <f t="shared" si="13"/>
        <v>9586.5864584666579</v>
      </c>
    </row>
    <row r="40" spans="2:12" ht="15" thickBot="1" x14ac:dyDescent="0.35">
      <c r="B40" s="64" t="s">
        <v>30</v>
      </c>
      <c r="C40" s="36"/>
      <c r="D40" s="65">
        <f>D24/D36</f>
        <v>8545.2839016736398</v>
      </c>
      <c r="E40" s="36">
        <f t="shared" ref="E40:K40" si="14">E24/E36</f>
        <v>8367.9450652065279</v>
      </c>
      <c r="F40" s="36">
        <f t="shared" si="14"/>
        <v>8564.0072613636348</v>
      </c>
      <c r="G40" s="36">
        <f t="shared" si="14"/>
        <v>8746.9520415016486</v>
      </c>
      <c r="H40" s="36">
        <f t="shared" si="14"/>
        <v>8917.4355606472964</v>
      </c>
      <c r="I40" s="36">
        <f t="shared" si="14"/>
        <v>9072.7349966651473</v>
      </c>
      <c r="J40" s="36">
        <f t="shared" si="14"/>
        <v>9321.9288510405786</v>
      </c>
      <c r="K40" s="36">
        <f t="shared" si="14"/>
        <v>9485.562576403292</v>
      </c>
      <c r="L40" s="37">
        <f>L24/L36</f>
        <v>9586.5864219089963</v>
      </c>
    </row>
    <row r="43" spans="2:12" x14ac:dyDescent="0.3">
      <c r="B43" s="53" t="s">
        <v>46</v>
      </c>
      <c r="C43" s="53"/>
      <c r="D43" s="53"/>
      <c r="E43" s="53"/>
      <c r="F43" s="52"/>
      <c r="G43" s="52"/>
      <c r="H43" s="52"/>
      <c r="I43" s="52"/>
      <c r="J43" s="52"/>
    </row>
    <row r="50" spans="2:14" x14ac:dyDescent="0.3">
      <c r="B50" s="97" t="s">
        <v>33</v>
      </c>
      <c r="C50" s="98"/>
      <c r="D50" s="98"/>
      <c r="E50" s="95"/>
      <c r="F50" s="95"/>
      <c r="G50" s="95"/>
      <c r="H50" s="95"/>
      <c r="N50" s="87"/>
    </row>
    <row r="51" spans="2:14" s="95" customFormat="1" x14ac:dyDescent="0.3">
      <c r="B51" s="91" t="s">
        <v>43</v>
      </c>
      <c r="C51" s="100">
        <v>8132</v>
      </c>
      <c r="D51" s="100">
        <v>8132</v>
      </c>
      <c r="N51" s="96"/>
    </row>
    <row r="52" spans="2:14" s="95" customFormat="1" x14ac:dyDescent="0.3">
      <c r="B52" s="99" t="s">
        <v>15</v>
      </c>
      <c r="C52" s="95">
        <v>2.5</v>
      </c>
      <c r="D52" s="95">
        <v>1.5</v>
      </c>
      <c r="N52" s="96"/>
    </row>
    <row r="53" spans="2:14" s="95" customFormat="1" x14ac:dyDescent="0.3">
      <c r="B53" s="94"/>
      <c r="N53" s="96"/>
    </row>
    <row r="54" spans="2:14" x14ac:dyDescent="0.3">
      <c r="B54" s="91" t="s">
        <v>34</v>
      </c>
      <c r="C54" s="88">
        <f>D36</f>
        <v>7170</v>
      </c>
      <c r="D54" s="88">
        <f>D36</f>
        <v>7170</v>
      </c>
      <c r="N54" s="87"/>
    </row>
    <row r="55" spans="2:14" x14ac:dyDescent="0.3">
      <c r="B55" s="91" t="s">
        <v>40</v>
      </c>
      <c r="C55" s="89">
        <f>8336.862343</f>
        <v>8336.8623430000007</v>
      </c>
      <c r="D55" s="89">
        <f>D51*1.015</f>
        <v>8253.98</v>
      </c>
    </row>
    <row r="56" spans="2:14" x14ac:dyDescent="0.3">
      <c r="B56" s="93" t="s">
        <v>35</v>
      </c>
      <c r="C56" s="90">
        <f>C54*C55</f>
        <v>59775302.999310002</v>
      </c>
      <c r="D56" s="90">
        <f>D54*D55</f>
        <v>59181036.599999994</v>
      </c>
    </row>
    <row r="57" spans="2:14" x14ac:dyDescent="0.3">
      <c r="B57" s="91"/>
    </row>
    <row r="58" spans="2:14" x14ac:dyDescent="0.3">
      <c r="B58" s="91"/>
    </row>
    <row r="59" spans="2:14" x14ac:dyDescent="0.3">
      <c r="B59" s="91" t="s">
        <v>36</v>
      </c>
      <c r="C59" s="89">
        <v>7536</v>
      </c>
      <c r="D59" s="89">
        <v>7536</v>
      </c>
    </row>
    <row r="60" spans="2:14" x14ac:dyDescent="0.3">
      <c r="B60" s="91" t="s">
        <v>37</v>
      </c>
      <c r="C60" s="89">
        <v>7498</v>
      </c>
      <c r="D60" s="89">
        <v>7498</v>
      </c>
    </row>
    <row r="61" spans="2:14" x14ac:dyDescent="0.3">
      <c r="B61" s="91" t="s">
        <v>38</v>
      </c>
      <c r="C61" s="92">
        <v>7505</v>
      </c>
      <c r="D61" s="92">
        <v>7505</v>
      </c>
    </row>
    <row r="62" spans="2:14" x14ac:dyDescent="0.3">
      <c r="B62" s="91" t="s">
        <v>39</v>
      </c>
      <c r="C62" s="88">
        <f>(C59+C60+C61)/3</f>
        <v>7513</v>
      </c>
      <c r="D62" s="88">
        <f>(D59+D60+D61)/3</f>
        <v>7513</v>
      </c>
    </row>
    <row r="64" spans="2:14" x14ac:dyDescent="0.3">
      <c r="B64" s="91" t="s">
        <v>40</v>
      </c>
      <c r="C64" s="88">
        <f>C55</f>
        <v>8336.8623430000007</v>
      </c>
      <c r="D64" s="88">
        <f>D55</f>
        <v>8253.98</v>
      </c>
    </row>
    <row r="65" spans="2:4" x14ac:dyDescent="0.3">
      <c r="B65" s="93" t="s">
        <v>41</v>
      </c>
      <c r="C65" s="90">
        <f>C64*C62</f>
        <v>62634846.782959007</v>
      </c>
      <c r="D65" s="90">
        <f>D64*D62</f>
        <v>62012151.739999995</v>
      </c>
    </row>
    <row r="66" spans="2:4" x14ac:dyDescent="0.3">
      <c r="B66" s="101" t="s">
        <v>44</v>
      </c>
      <c r="C66" s="102">
        <v>-61033560</v>
      </c>
      <c r="D66" s="102">
        <v>-61033560</v>
      </c>
    </row>
    <row r="67" spans="2:4" x14ac:dyDescent="0.3">
      <c r="C67" s="89"/>
      <c r="D67" s="89"/>
    </row>
    <row r="68" spans="2:4" x14ac:dyDescent="0.3">
      <c r="B68" s="103" t="s">
        <v>42</v>
      </c>
      <c r="C68" s="104">
        <f>C65+C66</f>
        <v>1601286.7829590067</v>
      </c>
      <c r="D68" s="104">
        <f>D65+D66</f>
        <v>978591.73999999464</v>
      </c>
    </row>
  </sheetData>
  <pageMargins left="0.7" right="0.7" top="0.75" bottom="0.75" header="0.3" footer="0.3"/>
  <pageSetup scale="50" orientation="landscape" r:id="rId1"/>
  <headerFooter>
    <oddHeader>&amp;CDraft Budget C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969EC-E90B-413B-8C16-E6C64FD599CB}">
  <dimension ref="B2:L7"/>
  <sheetViews>
    <sheetView workbookViewId="0">
      <selection activeCell="D16" sqref="D16"/>
    </sheetView>
  </sheetViews>
  <sheetFormatPr defaultRowHeight="14.4" x14ac:dyDescent="0.3"/>
  <cols>
    <col min="2" max="2" width="30.109375" customWidth="1"/>
    <col min="3" max="3" width="13.44140625" customWidth="1"/>
  </cols>
  <sheetData>
    <row r="2" spans="2:12" ht="15" thickBot="1" x14ac:dyDescent="0.35"/>
    <row r="3" spans="2:12" x14ac:dyDescent="0.3">
      <c r="B3" s="105" t="s">
        <v>24</v>
      </c>
      <c r="C3" s="10"/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1" t="s">
        <v>9</v>
      </c>
    </row>
    <row r="4" spans="2:12" x14ac:dyDescent="0.3">
      <c r="B4" s="106" t="s">
        <v>20</v>
      </c>
      <c r="C4" s="61"/>
      <c r="D4" s="61">
        <v>7170</v>
      </c>
      <c r="E4" s="61">
        <v>7505</v>
      </c>
      <c r="F4" s="61">
        <v>7535</v>
      </c>
      <c r="G4" s="61">
        <v>7575</v>
      </c>
      <c r="H4" s="61">
        <v>7624</v>
      </c>
      <c r="I4" s="61">
        <v>7684</v>
      </c>
      <c r="J4" s="61">
        <v>7664</v>
      </c>
      <c r="K4" s="61">
        <v>7714</v>
      </c>
      <c r="L4" s="63">
        <v>7813</v>
      </c>
    </row>
    <row r="5" spans="2:12" ht="15" thickBot="1" x14ac:dyDescent="0.35">
      <c r="B5" s="107" t="s">
        <v>45</v>
      </c>
      <c r="C5" s="36"/>
      <c r="D5" s="36">
        <v>7217</v>
      </c>
      <c r="E5" s="36">
        <v>7245</v>
      </c>
      <c r="F5" s="36">
        <v>7311</v>
      </c>
      <c r="G5" s="36">
        <v>7329</v>
      </c>
      <c r="H5" s="36">
        <v>7342</v>
      </c>
      <c r="I5" s="36">
        <v>7334</v>
      </c>
      <c r="J5" s="36">
        <v>7321</v>
      </c>
      <c r="K5" s="36">
        <v>7330</v>
      </c>
      <c r="L5" s="37">
        <v>7358</v>
      </c>
    </row>
    <row r="6" spans="2:12" x14ac:dyDescent="0.3">
      <c r="B6" s="108"/>
      <c r="C6" s="101" t="s">
        <v>12</v>
      </c>
      <c r="D6" s="88">
        <f>D4-D5</f>
        <v>-47</v>
      </c>
      <c r="E6" s="88">
        <f t="shared" ref="E6:L6" si="0">E4-E5</f>
        <v>260</v>
      </c>
      <c r="F6" s="88">
        <f t="shared" si="0"/>
        <v>224</v>
      </c>
      <c r="G6" s="88">
        <f t="shared" si="0"/>
        <v>246</v>
      </c>
      <c r="H6" s="88">
        <f t="shared" si="0"/>
        <v>282</v>
      </c>
      <c r="I6" s="88">
        <f t="shared" si="0"/>
        <v>350</v>
      </c>
      <c r="J6" s="88">
        <f t="shared" si="0"/>
        <v>343</v>
      </c>
      <c r="K6" s="88">
        <f t="shared" si="0"/>
        <v>384</v>
      </c>
      <c r="L6" s="88">
        <f t="shared" si="0"/>
        <v>455</v>
      </c>
    </row>
    <row r="7" spans="2:12" x14ac:dyDescent="0.3">
      <c r="B7" s="108"/>
      <c r="C7" s="101"/>
      <c r="D7" s="109">
        <f>D6/D5</f>
        <v>-6.5124012747679091E-3</v>
      </c>
      <c r="E7" s="109">
        <f t="shared" ref="E7:L7" si="1">E6/E5</f>
        <v>3.5886818495514144E-2</v>
      </c>
      <c r="F7" s="109">
        <f t="shared" si="1"/>
        <v>3.063876350704418E-2</v>
      </c>
      <c r="G7" s="109">
        <f t="shared" si="1"/>
        <v>3.3565288579615229E-2</v>
      </c>
      <c r="H7" s="109">
        <f t="shared" si="1"/>
        <v>3.8409152819395262E-2</v>
      </c>
      <c r="I7" s="109">
        <f t="shared" si="1"/>
        <v>4.7722934278701938E-2</v>
      </c>
      <c r="J7" s="109">
        <f t="shared" si="1"/>
        <v>4.6851523015981424E-2</v>
      </c>
      <c r="K7" s="109">
        <f t="shared" si="1"/>
        <v>5.2387448840381989E-2</v>
      </c>
      <c r="L7" s="109">
        <f t="shared" si="1"/>
        <v>6.1837455830388695E-2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BOE Potential Funding</vt:lpstr>
      <vt:lpstr>BOE Potential Funding (2)</vt:lpstr>
      <vt:lpstr>BOE Potential Funding (A)</vt:lpstr>
      <vt:lpstr>BOE Potential Funding (B)</vt:lpstr>
      <vt:lpstr>BOE Potential Funding (C)</vt:lpstr>
      <vt:lpstr>Enrollment Proj - for Todd</vt:lpstr>
      <vt:lpstr>'BOE Potential Funding (A)'!Print_Area</vt:lpstr>
      <vt:lpstr>'BOE Potential Funding (B)'!Print_Area</vt:lpstr>
      <vt:lpstr>'BOE Potential Funding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Moran</dc:creator>
  <cp:lastModifiedBy>Beth Malasky</cp:lastModifiedBy>
  <cp:lastPrinted>2024-02-22T19:02:43Z</cp:lastPrinted>
  <dcterms:created xsi:type="dcterms:W3CDTF">2021-03-07T21:27:33Z</dcterms:created>
  <dcterms:modified xsi:type="dcterms:W3CDTF">2024-09-23T14:59:47Z</dcterms:modified>
</cp:coreProperties>
</file>